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https://oaj-my.sharepoint.com/personal/mika_vaisanen_oaj_fi/Documents/1 - Neuvottelut/1 - 2023/Kunta/"/>
    </mc:Choice>
  </mc:AlternateContent>
  <xr:revisionPtr revIDLastSave="153" documentId="8_{87C168F9-39B1-4604-9562-769A8C4CD9D5}" xr6:coauthVersionLast="47" xr6:coauthVersionMax="47" xr10:uidLastSave="{CBB197CD-7D11-47F9-8437-20A0D5B36F0D}"/>
  <bookViews>
    <workbookView xWindow="-120" yWindow="-120" windowWidth="38640" windowHeight="21240" xr2:uid="{00000000-000D-0000-FFFF-FFFF00000000}"/>
  </bookViews>
  <sheets>
    <sheet name="Osiot B,F ja G" sheetId="2" r:id="rId1"/>
    <sheet name="Ammatilliset" sheetId="7" r:id="rId2"/>
    <sheet name="Taul1" sheetId="1" state="veryHidden" r:id="rId3"/>
    <sheet name="C1" sheetId="10" state="veryHidden" r:id="rId4"/>
  </sheets>
  <definedNames>
    <definedName name="_xlnm._FilterDatabase" localSheetId="2" hidden="1">Taul1!$A$8:$V$117</definedName>
    <definedName name="Liite">Taul1!$B$8:$B$116</definedName>
    <definedName name="OLE_LINK1" localSheetId="1">Ammatilliset!$C$51</definedName>
    <definedName name="OLE_LINK1" localSheetId="0">'Osiot B,F ja G'!$C$57</definedName>
    <definedName name="_xlnm.Print_Area" localSheetId="1">Ammatilliset!$A$1:$K$50</definedName>
    <definedName name="_xlnm.Print_Area" localSheetId="0">'Osiot B,F ja G'!$A$1:$K$55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" i="1" l="1"/>
  <c r="E3" i="1"/>
  <c r="U117" i="1"/>
  <c r="R117" i="1"/>
  <c r="S117" i="1" s="1"/>
  <c r="O117" i="1"/>
  <c r="P117" i="1" s="1"/>
  <c r="U114" i="1"/>
  <c r="R114" i="1"/>
  <c r="S114" i="1" s="1"/>
  <c r="O114" i="1"/>
  <c r="P114" i="1" s="1"/>
  <c r="F19" i="2" l="1"/>
  <c r="H47" i="2" s="1"/>
  <c r="M4" i="1"/>
  <c r="L4" i="1"/>
  <c r="K4" i="1"/>
  <c r="J4" i="1"/>
  <c r="I4" i="1"/>
  <c r="O112" i="1"/>
  <c r="P112" i="1" s="1"/>
  <c r="S112" i="1" s="1"/>
  <c r="U112" i="1"/>
  <c r="O113" i="1"/>
  <c r="P113" i="1" s="1"/>
  <c r="R113" i="1" s="1"/>
  <c r="S113" i="1" s="1"/>
  <c r="U113" i="1"/>
  <c r="O115" i="1"/>
  <c r="P115" i="1" s="1"/>
  <c r="R115" i="1" s="1"/>
  <c r="S115" i="1" s="1"/>
  <c r="U115" i="1"/>
  <c r="O116" i="1"/>
  <c r="P116" i="1" s="1"/>
  <c r="R116" i="1" s="1"/>
  <c r="S116" i="1" s="1"/>
  <c r="U116" i="1"/>
  <c r="U27" i="1"/>
  <c r="O27" i="1"/>
  <c r="P27" i="1" s="1"/>
  <c r="Q27" i="1" s="1"/>
  <c r="R27" i="1" s="1"/>
  <c r="S27" i="1" s="1"/>
  <c r="U29" i="1"/>
  <c r="O29" i="1"/>
  <c r="P29" i="1" s="1"/>
  <c r="Q29" i="1" s="1"/>
  <c r="R29" i="1" s="1"/>
  <c r="S29" i="1" s="1"/>
  <c r="U18" i="1"/>
  <c r="O18" i="1"/>
  <c r="P18" i="1" s="1"/>
  <c r="Q18" i="1" s="1"/>
  <c r="R18" i="1" s="1"/>
  <c r="S18" i="1" s="1"/>
  <c r="O25" i="10"/>
  <c r="N25" i="10"/>
  <c r="M25" i="10"/>
  <c r="L25" i="10"/>
  <c r="K25" i="10"/>
  <c r="J25" i="10"/>
  <c r="O24" i="10"/>
  <c r="N24" i="10"/>
  <c r="M24" i="10"/>
  <c r="L24" i="10"/>
  <c r="K24" i="10"/>
  <c r="J24" i="10"/>
  <c r="O23" i="10"/>
  <c r="N23" i="10"/>
  <c r="M23" i="10"/>
  <c r="L23" i="10"/>
  <c r="K23" i="10"/>
  <c r="J23" i="10"/>
  <c r="O22" i="10"/>
  <c r="N22" i="10"/>
  <c r="M22" i="10"/>
  <c r="L22" i="10"/>
  <c r="K22" i="10"/>
  <c r="J22" i="10"/>
  <c r="E22" i="10"/>
  <c r="F22" i="10"/>
  <c r="G22" i="10"/>
  <c r="H22" i="10"/>
  <c r="I22" i="10"/>
  <c r="E23" i="10"/>
  <c r="F23" i="10"/>
  <c r="G23" i="10"/>
  <c r="H23" i="10"/>
  <c r="I23" i="10"/>
  <c r="E24" i="10"/>
  <c r="F24" i="10"/>
  <c r="G24" i="10"/>
  <c r="H24" i="10"/>
  <c r="I24" i="10"/>
  <c r="E25" i="10"/>
  <c r="F25" i="10"/>
  <c r="G25" i="10"/>
  <c r="H25" i="10"/>
  <c r="I25" i="10"/>
  <c r="D23" i="10"/>
  <c r="D24" i="10"/>
  <c r="D25" i="10"/>
  <c r="D22" i="10"/>
  <c r="H49" i="2" l="1"/>
  <c r="L43" i="2"/>
  <c r="H50" i="2"/>
  <c r="K50" i="2" l="1"/>
  <c r="U28" i="1" l="1"/>
  <c r="O28" i="1"/>
  <c r="P28" i="1" s="1"/>
  <c r="Q28" i="1" s="1"/>
  <c r="R28" i="1" s="1"/>
  <c r="S28" i="1" s="1"/>
  <c r="D10" i="10" l="1"/>
  <c r="D7" i="10"/>
  <c r="E5" i="10"/>
  <c r="D5" i="10" s="1"/>
  <c r="F17" i="7" s="1"/>
  <c r="E3" i="10"/>
  <c r="D6" i="10" s="1"/>
  <c r="P17" i="10"/>
  <c r="P18" i="10"/>
  <c r="P19" i="10"/>
  <c r="P20" i="10"/>
  <c r="P21" i="10"/>
  <c r="P22" i="10"/>
  <c r="P23" i="10"/>
  <c r="P24" i="10"/>
  <c r="P25" i="10"/>
  <c r="P16" i="10"/>
  <c r="U26" i="1"/>
  <c r="O26" i="1"/>
  <c r="P26" i="1" s="1"/>
  <c r="Q26" i="1" s="1"/>
  <c r="R26" i="1" s="1"/>
  <c r="S26" i="1" s="1"/>
  <c r="U17" i="1"/>
  <c r="O17" i="1"/>
  <c r="P17" i="1" s="1"/>
  <c r="Q17" i="1" s="1"/>
  <c r="R17" i="1" s="1"/>
  <c r="S17" i="1" s="1"/>
  <c r="O12" i="1"/>
  <c r="P12" i="1" s="1"/>
  <c r="Q12" i="1" s="1"/>
  <c r="R12" i="1" s="1"/>
  <c r="S12" i="1" s="1"/>
  <c r="U12" i="1"/>
  <c r="H47" i="7"/>
  <c r="U19" i="1"/>
  <c r="U20" i="1"/>
  <c r="U21" i="1"/>
  <c r="U22" i="1"/>
  <c r="U23" i="1"/>
  <c r="U24" i="1"/>
  <c r="U25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C18" i="2" s="1"/>
  <c r="U108" i="1"/>
  <c r="U109" i="1"/>
  <c r="U110" i="1"/>
  <c r="U111" i="1"/>
  <c r="U10" i="1"/>
  <c r="U11" i="1"/>
  <c r="U13" i="1"/>
  <c r="U14" i="1"/>
  <c r="U15" i="1"/>
  <c r="U16" i="1"/>
  <c r="U9" i="1"/>
  <c r="T3" i="1"/>
  <c r="F42" i="2" s="1"/>
  <c r="C22" i="2"/>
  <c r="D22" i="2"/>
  <c r="E22" i="2"/>
  <c r="F22" i="2"/>
  <c r="G22" i="2"/>
  <c r="G6" i="1"/>
  <c r="H6" i="1"/>
  <c r="O9" i="1"/>
  <c r="P9" i="1" s="1"/>
  <c r="Q9" i="1" s="1"/>
  <c r="R9" i="1" s="1"/>
  <c r="S9" i="1" s="1"/>
  <c r="O10" i="1"/>
  <c r="P10" i="1" s="1"/>
  <c r="Q10" i="1" s="1"/>
  <c r="R10" i="1" s="1"/>
  <c r="S10" i="1" s="1"/>
  <c r="O11" i="1"/>
  <c r="P11" i="1" s="1"/>
  <c r="Q11" i="1" s="1"/>
  <c r="R11" i="1" s="1"/>
  <c r="S11" i="1" s="1"/>
  <c r="O13" i="1"/>
  <c r="P13" i="1" s="1"/>
  <c r="Q13" i="1" s="1"/>
  <c r="R13" i="1" s="1"/>
  <c r="S13" i="1" s="1"/>
  <c r="O14" i="1"/>
  <c r="P14" i="1" s="1"/>
  <c r="Q14" i="1" s="1"/>
  <c r="R14" i="1" s="1"/>
  <c r="S14" i="1" s="1"/>
  <c r="O15" i="1"/>
  <c r="P15" i="1" s="1"/>
  <c r="Q15" i="1" s="1"/>
  <c r="R15" i="1" s="1"/>
  <c r="S15" i="1" s="1"/>
  <c r="O16" i="1"/>
  <c r="P16" i="1" s="1"/>
  <c r="Q16" i="1" s="1"/>
  <c r="R16" i="1" s="1"/>
  <c r="S16" i="1" s="1"/>
  <c r="O19" i="1"/>
  <c r="P19" i="1" s="1"/>
  <c r="Q19" i="1" s="1"/>
  <c r="R19" i="1" s="1"/>
  <c r="S19" i="1" s="1"/>
  <c r="O20" i="1"/>
  <c r="P20" i="1" s="1"/>
  <c r="Q20" i="1" s="1"/>
  <c r="R20" i="1" s="1"/>
  <c r="S20" i="1" s="1"/>
  <c r="O21" i="1"/>
  <c r="P21" i="1" s="1"/>
  <c r="Q21" i="1" s="1"/>
  <c r="R21" i="1" s="1"/>
  <c r="S21" i="1" s="1"/>
  <c r="O22" i="1"/>
  <c r="P22" i="1" s="1"/>
  <c r="Q22" i="1" s="1"/>
  <c r="R22" i="1" s="1"/>
  <c r="S22" i="1" s="1"/>
  <c r="O23" i="1"/>
  <c r="P23" i="1" s="1"/>
  <c r="Q23" i="1" s="1"/>
  <c r="R23" i="1" s="1"/>
  <c r="S23" i="1" s="1"/>
  <c r="O24" i="1"/>
  <c r="P24" i="1" s="1"/>
  <c r="Q24" i="1" s="1"/>
  <c r="R24" i="1" s="1"/>
  <c r="S24" i="1" s="1"/>
  <c r="O25" i="1"/>
  <c r="P25" i="1" s="1"/>
  <c r="Q25" i="1" s="1"/>
  <c r="R25" i="1" s="1"/>
  <c r="S25" i="1" s="1"/>
  <c r="O30" i="1"/>
  <c r="P30" i="1" s="1"/>
  <c r="Q30" i="1" s="1"/>
  <c r="R30" i="1" s="1"/>
  <c r="S30" i="1" s="1"/>
  <c r="O31" i="1"/>
  <c r="P31" i="1" s="1"/>
  <c r="Q31" i="1" s="1"/>
  <c r="R31" i="1" s="1"/>
  <c r="S31" i="1" s="1"/>
  <c r="O32" i="1"/>
  <c r="P32" i="1" s="1"/>
  <c r="Q32" i="1" s="1"/>
  <c r="R32" i="1" s="1"/>
  <c r="S32" i="1" s="1"/>
  <c r="O33" i="1"/>
  <c r="P33" i="1" s="1"/>
  <c r="Q33" i="1" s="1"/>
  <c r="R33" i="1" s="1"/>
  <c r="S33" i="1" s="1"/>
  <c r="O34" i="1"/>
  <c r="P34" i="1" s="1"/>
  <c r="Q34" i="1" s="1"/>
  <c r="R34" i="1" s="1"/>
  <c r="S34" i="1" s="1"/>
  <c r="O35" i="1"/>
  <c r="P35" i="1" s="1"/>
  <c r="Q35" i="1" s="1"/>
  <c r="R35" i="1" s="1"/>
  <c r="S35" i="1" s="1"/>
  <c r="O36" i="1"/>
  <c r="P36" i="1" s="1"/>
  <c r="Q36" i="1" s="1"/>
  <c r="R36" i="1" s="1"/>
  <c r="S36" i="1" s="1"/>
  <c r="O37" i="1"/>
  <c r="P37" i="1" s="1"/>
  <c r="Q37" i="1" s="1"/>
  <c r="R37" i="1" s="1"/>
  <c r="S37" i="1" s="1"/>
  <c r="O38" i="1"/>
  <c r="P38" i="1" s="1"/>
  <c r="Q38" i="1" s="1"/>
  <c r="R38" i="1" s="1"/>
  <c r="S38" i="1" s="1"/>
  <c r="O39" i="1"/>
  <c r="P39" i="1" s="1"/>
  <c r="Q39" i="1" s="1"/>
  <c r="R39" i="1" s="1"/>
  <c r="S39" i="1" s="1"/>
  <c r="O40" i="1"/>
  <c r="P40" i="1" s="1"/>
  <c r="Q40" i="1" s="1"/>
  <c r="R40" i="1" s="1"/>
  <c r="S40" i="1" s="1"/>
  <c r="O41" i="1"/>
  <c r="P41" i="1" s="1"/>
  <c r="Q41" i="1" s="1"/>
  <c r="R41" i="1" s="1"/>
  <c r="S41" i="1" s="1"/>
  <c r="O42" i="1"/>
  <c r="P42" i="1" s="1"/>
  <c r="Q42" i="1" s="1"/>
  <c r="R42" i="1" s="1"/>
  <c r="S42" i="1" s="1"/>
  <c r="O43" i="1"/>
  <c r="P43" i="1" s="1"/>
  <c r="Q43" i="1" s="1"/>
  <c r="R43" i="1" s="1"/>
  <c r="S43" i="1" s="1"/>
  <c r="O44" i="1"/>
  <c r="P44" i="1" s="1"/>
  <c r="Q44" i="1" s="1"/>
  <c r="R44" i="1" s="1"/>
  <c r="S44" i="1" s="1"/>
  <c r="O45" i="1"/>
  <c r="P45" i="1" s="1"/>
  <c r="Q45" i="1" s="1"/>
  <c r="R45" i="1" s="1"/>
  <c r="S45" i="1" s="1"/>
  <c r="O46" i="1"/>
  <c r="P46" i="1" s="1"/>
  <c r="Q46" i="1" s="1"/>
  <c r="R46" i="1" s="1"/>
  <c r="S46" i="1" s="1"/>
  <c r="O47" i="1"/>
  <c r="P47" i="1" s="1"/>
  <c r="Q47" i="1" s="1"/>
  <c r="R47" i="1" s="1"/>
  <c r="S47" i="1" s="1"/>
  <c r="O48" i="1"/>
  <c r="P48" i="1" s="1"/>
  <c r="Q48" i="1" s="1"/>
  <c r="R48" i="1" s="1"/>
  <c r="S48" i="1" s="1"/>
  <c r="O49" i="1"/>
  <c r="P49" i="1" s="1"/>
  <c r="Q49" i="1" s="1"/>
  <c r="R49" i="1" s="1"/>
  <c r="S49" i="1" s="1"/>
  <c r="O50" i="1"/>
  <c r="P50" i="1" s="1"/>
  <c r="Q50" i="1" s="1"/>
  <c r="R50" i="1" s="1"/>
  <c r="S50" i="1" s="1"/>
  <c r="O51" i="1"/>
  <c r="P51" i="1" s="1"/>
  <c r="Q51" i="1" s="1"/>
  <c r="R51" i="1" s="1"/>
  <c r="S51" i="1" s="1"/>
  <c r="O52" i="1"/>
  <c r="P52" i="1" s="1"/>
  <c r="Q52" i="1" s="1"/>
  <c r="R52" i="1" s="1"/>
  <c r="S52" i="1" s="1"/>
  <c r="O53" i="1"/>
  <c r="P53" i="1" s="1"/>
  <c r="Q53" i="1" s="1"/>
  <c r="R53" i="1" s="1"/>
  <c r="S53" i="1" s="1"/>
  <c r="O54" i="1"/>
  <c r="P54" i="1" s="1"/>
  <c r="Q54" i="1" s="1"/>
  <c r="R54" i="1" s="1"/>
  <c r="S54" i="1" s="1"/>
  <c r="O55" i="1"/>
  <c r="P55" i="1" s="1"/>
  <c r="Q55" i="1" s="1"/>
  <c r="R55" i="1" s="1"/>
  <c r="S55" i="1" s="1"/>
  <c r="O56" i="1"/>
  <c r="P56" i="1" s="1"/>
  <c r="Q56" i="1" s="1"/>
  <c r="R56" i="1" s="1"/>
  <c r="S56" i="1" s="1"/>
  <c r="O57" i="1"/>
  <c r="P57" i="1" s="1"/>
  <c r="Q57" i="1" s="1"/>
  <c r="R57" i="1" s="1"/>
  <c r="S57" i="1" s="1"/>
  <c r="O58" i="1"/>
  <c r="P58" i="1" s="1"/>
  <c r="Q58" i="1" s="1"/>
  <c r="R58" i="1" s="1"/>
  <c r="S58" i="1" s="1"/>
  <c r="O59" i="1"/>
  <c r="P59" i="1" s="1"/>
  <c r="Q59" i="1" s="1"/>
  <c r="R59" i="1" s="1"/>
  <c r="S59" i="1" s="1"/>
  <c r="O60" i="1"/>
  <c r="P60" i="1" s="1"/>
  <c r="Q60" i="1" s="1"/>
  <c r="R60" i="1" s="1"/>
  <c r="S60" i="1" s="1"/>
  <c r="O61" i="1"/>
  <c r="P61" i="1" s="1"/>
  <c r="Q61" i="1" s="1"/>
  <c r="R61" i="1" s="1"/>
  <c r="S61" i="1" s="1"/>
  <c r="O62" i="1"/>
  <c r="P62" i="1" s="1"/>
  <c r="Q62" i="1" s="1"/>
  <c r="R62" i="1" s="1"/>
  <c r="S62" i="1" s="1"/>
  <c r="O63" i="1"/>
  <c r="P63" i="1" s="1"/>
  <c r="Q63" i="1" s="1"/>
  <c r="R63" i="1" s="1"/>
  <c r="S63" i="1" s="1"/>
  <c r="O64" i="1"/>
  <c r="P64" i="1" s="1"/>
  <c r="Q64" i="1" s="1"/>
  <c r="R64" i="1" s="1"/>
  <c r="S64" i="1" s="1"/>
  <c r="O65" i="1"/>
  <c r="P65" i="1" s="1"/>
  <c r="Q65" i="1" s="1"/>
  <c r="R65" i="1" s="1"/>
  <c r="S65" i="1" s="1"/>
  <c r="O66" i="1"/>
  <c r="P66" i="1" s="1"/>
  <c r="Q66" i="1" s="1"/>
  <c r="R66" i="1" s="1"/>
  <c r="S66" i="1" s="1"/>
  <c r="O67" i="1"/>
  <c r="P67" i="1" s="1"/>
  <c r="Q67" i="1" s="1"/>
  <c r="R67" i="1" s="1"/>
  <c r="S67" i="1" s="1"/>
  <c r="O68" i="1"/>
  <c r="P68" i="1" s="1"/>
  <c r="Q68" i="1" s="1"/>
  <c r="R68" i="1" s="1"/>
  <c r="S68" i="1" s="1"/>
  <c r="O69" i="1"/>
  <c r="P69" i="1" s="1"/>
  <c r="Q69" i="1" s="1"/>
  <c r="R69" i="1" s="1"/>
  <c r="S69" i="1" s="1"/>
  <c r="O70" i="1"/>
  <c r="P70" i="1" s="1"/>
  <c r="Q70" i="1" s="1"/>
  <c r="R70" i="1" s="1"/>
  <c r="S70" i="1" s="1"/>
  <c r="O71" i="1"/>
  <c r="P71" i="1" s="1"/>
  <c r="Q71" i="1" s="1"/>
  <c r="R71" i="1" s="1"/>
  <c r="S71" i="1" s="1"/>
  <c r="O72" i="1"/>
  <c r="P72" i="1" s="1"/>
  <c r="Q72" i="1" s="1"/>
  <c r="R72" i="1" s="1"/>
  <c r="S72" i="1" s="1"/>
  <c r="O73" i="1"/>
  <c r="P73" i="1" s="1"/>
  <c r="Q73" i="1" s="1"/>
  <c r="R73" i="1" s="1"/>
  <c r="S73" i="1" s="1"/>
  <c r="O74" i="1"/>
  <c r="P74" i="1" s="1"/>
  <c r="Q74" i="1" s="1"/>
  <c r="R74" i="1" s="1"/>
  <c r="S74" i="1" s="1"/>
  <c r="O75" i="1"/>
  <c r="P75" i="1" s="1"/>
  <c r="Q75" i="1" s="1"/>
  <c r="R75" i="1" s="1"/>
  <c r="S75" i="1" s="1"/>
  <c r="O76" i="1"/>
  <c r="P76" i="1" s="1"/>
  <c r="Q76" i="1" s="1"/>
  <c r="R76" i="1" s="1"/>
  <c r="S76" i="1" s="1"/>
  <c r="O77" i="1"/>
  <c r="P77" i="1" s="1"/>
  <c r="Q77" i="1" s="1"/>
  <c r="R77" i="1" s="1"/>
  <c r="S77" i="1" s="1"/>
  <c r="O78" i="1"/>
  <c r="P78" i="1" s="1"/>
  <c r="Q78" i="1" s="1"/>
  <c r="R78" i="1" s="1"/>
  <c r="S78" i="1" s="1"/>
  <c r="O79" i="1"/>
  <c r="P79" i="1" s="1"/>
  <c r="Q79" i="1" s="1"/>
  <c r="R79" i="1" s="1"/>
  <c r="S79" i="1" s="1"/>
  <c r="O80" i="1"/>
  <c r="P80" i="1" s="1"/>
  <c r="Q80" i="1" s="1"/>
  <c r="R80" i="1" s="1"/>
  <c r="S80" i="1" s="1"/>
  <c r="O81" i="1"/>
  <c r="P81" i="1" s="1"/>
  <c r="Q81" i="1" s="1"/>
  <c r="R81" i="1" s="1"/>
  <c r="S81" i="1" s="1"/>
  <c r="O82" i="1"/>
  <c r="P82" i="1" s="1"/>
  <c r="Q82" i="1" s="1"/>
  <c r="R82" i="1" s="1"/>
  <c r="S82" i="1" s="1"/>
  <c r="O83" i="1"/>
  <c r="P83" i="1" s="1"/>
  <c r="Q83" i="1" s="1"/>
  <c r="R83" i="1" s="1"/>
  <c r="S83" i="1" s="1"/>
  <c r="O84" i="1"/>
  <c r="P84" i="1" s="1"/>
  <c r="Q84" i="1" s="1"/>
  <c r="R84" i="1" s="1"/>
  <c r="S84" i="1" s="1"/>
  <c r="O85" i="1"/>
  <c r="P85" i="1" s="1"/>
  <c r="Q85" i="1" s="1"/>
  <c r="R85" i="1" s="1"/>
  <c r="S85" i="1" s="1"/>
  <c r="O86" i="1"/>
  <c r="P86" i="1" s="1"/>
  <c r="Q86" i="1" s="1"/>
  <c r="R86" i="1" s="1"/>
  <c r="S86" i="1" s="1"/>
  <c r="O87" i="1"/>
  <c r="P87" i="1" s="1"/>
  <c r="Q87" i="1" s="1"/>
  <c r="R87" i="1" s="1"/>
  <c r="S87" i="1" s="1"/>
  <c r="O88" i="1"/>
  <c r="P88" i="1" s="1"/>
  <c r="Q88" i="1" s="1"/>
  <c r="R88" i="1" s="1"/>
  <c r="S88" i="1" s="1"/>
  <c r="O89" i="1"/>
  <c r="P89" i="1" s="1"/>
  <c r="Q89" i="1" s="1"/>
  <c r="R89" i="1" s="1"/>
  <c r="S89" i="1" s="1"/>
  <c r="O90" i="1"/>
  <c r="P90" i="1" s="1"/>
  <c r="Q90" i="1" s="1"/>
  <c r="R90" i="1" s="1"/>
  <c r="S90" i="1" s="1"/>
  <c r="O91" i="1"/>
  <c r="P91" i="1" s="1"/>
  <c r="Q91" i="1" s="1"/>
  <c r="R91" i="1" s="1"/>
  <c r="S91" i="1" s="1"/>
  <c r="O92" i="1"/>
  <c r="P92" i="1" s="1"/>
  <c r="Q92" i="1" s="1"/>
  <c r="R92" i="1" s="1"/>
  <c r="S92" i="1" s="1"/>
  <c r="O93" i="1"/>
  <c r="P93" i="1" s="1"/>
  <c r="Q93" i="1" s="1"/>
  <c r="R93" i="1" s="1"/>
  <c r="S93" i="1" s="1"/>
  <c r="O94" i="1"/>
  <c r="P94" i="1" s="1"/>
  <c r="Q94" i="1" s="1"/>
  <c r="R94" i="1" s="1"/>
  <c r="S94" i="1" s="1"/>
  <c r="O95" i="1"/>
  <c r="P95" i="1" s="1"/>
  <c r="Q95" i="1" s="1"/>
  <c r="R95" i="1" s="1"/>
  <c r="S95" i="1" s="1"/>
  <c r="O96" i="1"/>
  <c r="P96" i="1" s="1"/>
  <c r="Q96" i="1" s="1"/>
  <c r="R96" i="1" s="1"/>
  <c r="S96" i="1" s="1"/>
  <c r="O97" i="1"/>
  <c r="P97" i="1" s="1"/>
  <c r="Q97" i="1" s="1"/>
  <c r="R97" i="1" s="1"/>
  <c r="S97" i="1" s="1"/>
  <c r="O98" i="1"/>
  <c r="P98" i="1" s="1"/>
  <c r="Q98" i="1" s="1"/>
  <c r="R98" i="1" s="1"/>
  <c r="S98" i="1" s="1"/>
  <c r="O99" i="1"/>
  <c r="P99" i="1" s="1"/>
  <c r="Q99" i="1" s="1"/>
  <c r="R99" i="1" s="1"/>
  <c r="S99" i="1" s="1"/>
  <c r="O100" i="1"/>
  <c r="P100" i="1" s="1"/>
  <c r="Q100" i="1" s="1"/>
  <c r="R100" i="1" s="1"/>
  <c r="S100" i="1" s="1"/>
  <c r="O101" i="1"/>
  <c r="P101" i="1" s="1"/>
  <c r="Q101" i="1" s="1"/>
  <c r="R101" i="1" s="1"/>
  <c r="S101" i="1" s="1"/>
  <c r="O102" i="1"/>
  <c r="P102" i="1" s="1"/>
  <c r="Q102" i="1" s="1"/>
  <c r="R102" i="1" s="1"/>
  <c r="S102" i="1" s="1"/>
  <c r="O103" i="1"/>
  <c r="P103" i="1" s="1"/>
  <c r="Q103" i="1" s="1"/>
  <c r="R103" i="1" s="1"/>
  <c r="S103" i="1" s="1"/>
  <c r="O104" i="1"/>
  <c r="P104" i="1" s="1"/>
  <c r="Q104" i="1" s="1"/>
  <c r="R104" i="1" s="1"/>
  <c r="S104" i="1" s="1"/>
  <c r="O105" i="1"/>
  <c r="P105" i="1" s="1"/>
  <c r="Q105" i="1" s="1"/>
  <c r="R105" i="1" s="1"/>
  <c r="S105" i="1" s="1"/>
  <c r="O106" i="1"/>
  <c r="P106" i="1" s="1"/>
  <c r="Q106" i="1" s="1"/>
  <c r="R106" i="1" s="1"/>
  <c r="S106" i="1" s="1"/>
  <c r="E5" i="1" s="1"/>
  <c r="E6" i="1" s="1"/>
  <c r="O107" i="1"/>
  <c r="P107" i="1" s="1"/>
  <c r="Q107" i="1" s="1"/>
  <c r="R107" i="1" s="1"/>
  <c r="S107" i="1" s="1"/>
  <c r="O108" i="1"/>
  <c r="P108" i="1" s="1"/>
  <c r="Q108" i="1" s="1"/>
  <c r="R108" i="1" s="1"/>
  <c r="S108" i="1" s="1"/>
  <c r="O109" i="1"/>
  <c r="P109" i="1" s="1"/>
  <c r="Q109" i="1" s="1"/>
  <c r="R109" i="1" s="1"/>
  <c r="S109" i="1" s="1"/>
  <c r="O110" i="1"/>
  <c r="P110" i="1" s="1"/>
  <c r="Q110" i="1" s="1"/>
  <c r="R110" i="1" s="1"/>
  <c r="S110" i="1" s="1"/>
  <c r="O111" i="1"/>
  <c r="P111" i="1" s="1"/>
  <c r="Q111" i="1" s="1"/>
  <c r="R111" i="1" s="1"/>
  <c r="S111" i="1" s="1"/>
  <c r="I2" i="1"/>
  <c r="C16" i="7" l="1"/>
  <c r="D8" i="10"/>
  <c r="D9" i="10" s="1"/>
  <c r="D12" i="10" s="1"/>
  <c r="H46" i="7" s="1"/>
  <c r="H44" i="7"/>
  <c r="T2" i="1"/>
  <c r="F41" i="2" s="1"/>
  <c r="H48" i="2" l="1"/>
  <c r="K48" i="2"/>
  <c r="K47" i="2"/>
  <c r="T5" i="1"/>
  <c r="U5" i="1" s="1"/>
  <c r="H55" i="2" s="1"/>
  <c r="D11" i="10"/>
  <c r="H45" i="7" s="1"/>
  <c r="H48" i="7" s="1"/>
  <c r="H51" i="2" l="1"/>
  <c r="K51" i="2"/>
  <c r="T4" i="1"/>
  <c r="U4" i="1" s="1"/>
  <c r="H5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Väisänen Mika</author>
  </authors>
  <commentList>
    <comment ref="D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Väisänen Mika:</t>
        </r>
        <r>
          <rPr>
            <sz val="9"/>
            <color indexed="81"/>
            <rFont val="Tahoma"/>
            <family val="2"/>
          </rPr>
          <t xml:space="preserve">
Huom. tässä hitunimen pitää kertoa myös liite</t>
        </r>
      </text>
    </comment>
  </commentList>
</comments>
</file>

<file path=xl/sharedStrings.xml><?xml version="1.0" encoding="utf-8"?>
<sst xmlns="http://schemas.openxmlformats.org/spreadsheetml/2006/main" count="442" uniqueCount="203">
  <si>
    <t>Esiluokanopettaja/muu kuin edellä mainittu</t>
  </si>
  <si>
    <t>Esiopetuksen tuntiopettaja/muu kuin edellä mainittu</t>
  </si>
  <si>
    <t>Opinto-ohjaaja/muu tutkinto</t>
  </si>
  <si>
    <t>Alaraja</t>
  </si>
  <si>
    <t>I kl</t>
  </si>
  <si>
    <t>II kl</t>
  </si>
  <si>
    <t>5v</t>
  </si>
  <si>
    <t>8v</t>
  </si>
  <si>
    <t>10v</t>
  </si>
  <si>
    <t>15v</t>
  </si>
  <si>
    <t>20v</t>
  </si>
  <si>
    <t>Hitu</t>
  </si>
  <si>
    <t>Nimi</t>
  </si>
  <si>
    <t>Index</t>
  </si>
  <si>
    <t>TVA-lisä (vaikuttaa ylituntipalkkioon)</t>
  </si>
  <si>
    <t>Muu lisä (ei vaikuta ylituntipalkkioon)</t>
  </si>
  <si>
    <t>Vuosid.lisä</t>
  </si>
  <si>
    <t>Kalleusluokka</t>
  </si>
  <si>
    <t>Rivinumero</t>
  </si>
  <si>
    <t>Tehtäväkohtainen palkka</t>
  </si>
  <si>
    <t>Yhteensä</t>
  </si>
  <si>
    <t>Ylituntien lukumäärä</t>
  </si>
  <si>
    <t>Opetusvelvollisuus</t>
  </si>
  <si>
    <t>Ylituntipalkkiot</t>
  </si>
  <si>
    <t>Vuosidonnainen osa</t>
  </si>
  <si>
    <t>Hinnoittelukohdan alaraja:</t>
  </si>
  <si>
    <t>Muut lisät</t>
  </si>
  <si>
    <t>Viikot</t>
  </si>
  <si>
    <t>Valitse hinnoittelukohta allaolevasta listasta, anna kalleusluokka ja vuosidonnaisiin lisiin</t>
  </si>
  <si>
    <t>Kerroin</t>
  </si>
  <si>
    <t>Liite</t>
  </si>
  <si>
    <t>Osio B</t>
  </si>
  <si>
    <t>Liite 1</t>
  </si>
  <si>
    <t>Liite 2</t>
  </si>
  <si>
    <t>Liite 3</t>
  </si>
  <si>
    <t>Osio C</t>
  </si>
  <si>
    <t>Liite 10</t>
  </si>
  <si>
    <t>Liite 11</t>
  </si>
  <si>
    <t>Liite 12</t>
  </si>
  <si>
    <t>0 v.</t>
  </si>
  <si>
    <t>Vuosisid.lisän kerroin</t>
  </si>
  <si>
    <t>Vuosisi. lisä e</t>
  </si>
  <si>
    <t>oikeuttava aika sekä täytä keltaisella pohjalla kysytyt tiedot.</t>
  </si>
  <si>
    <t>Sivutoim.  tuntiopett. vähimmäistuntipalkkio:</t>
  </si>
  <si>
    <t>Kertatuntipalkkio</t>
  </si>
  <si>
    <t>Kok.työaika</t>
  </si>
  <si>
    <t>Kertatuntipalkkio:</t>
  </si>
  <si>
    <t>Sivutoimisen palkkio:</t>
  </si>
  <si>
    <t>Kemijärvi, Keminmaa, Kerava, Kirkkonummi,</t>
  </si>
  <si>
    <t>Listanimi</t>
  </si>
  <si>
    <t>Apulaisrehtori ja aikuiskoulutusjohtaja/muu tutkinto</t>
  </si>
  <si>
    <t>Liite 13</t>
  </si>
  <si>
    <t>Valittu hinnoittelukohta:</t>
  </si>
  <si>
    <t>I kalleusluokan kunnat:</t>
  </si>
  <si>
    <t>Simo, Sodankylä, Tampere, Tervola, Tornio,</t>
  </si>
  <si>
    <t xml:space="preserve">Enontekiö, Espoo, Helsinki, Hyrynsalmi, </t>
  </si>
  <si>
    <t xml:space="preserve">Hyvinkää, Hämeenlinna, Ii, Inari, Joensuu, </t>
  </si>
  <si>
    <t xml:space="preserve">Jyväskylä, Järvenpää, Kauniainen, Kemi, </t>
  </si>
  <si>
    <t>Kittilä, Kolari, Kuhmo, Kuopio, Kuusamo,</t>
  </si>
  <si>
    <t>Muonio, Oulu, Pelkosenniemi, Pello, Posio,</t>
  </si>
  <si>
    <t>Ranua, Ristijärvi, Rovaniemi, Salla, Savukoski,</t>
  </si>
  <si>
    <t>Vuosiluokkia 1–6 käsittävän koulun rehtori, 12–23 palkkaperusteryhmää</t>
  </si>
  <si>
    <t>Vuosiluokkia 1–6 käsittävän koulun rehtori, 24–30 palkkaperusteryhmää</t>
  </si>
  <si>
    <t>Vuosiluokkien 7–9 käsittävän koulun rehtori, –6 palkkaperusteryhmää</t>
  </si>
  <si>
    <t>Vuosiluokkia 7–9 käsittävän koulun rehtori, 7–14 palkkaperusteryhmää</t>
  </si>
  <si>
    <t>Vuosiluokkia 7–9 käsittävän koulun rehtori, 15–19 palkkaperusteryhmää</t>
  </si>
  <si>
    <t>Erityiskoulun rehtori, 6–11 palkkaperusteryhmää</t>
  </si>
  <si>
    <t>Erityiskoulun rehtori, 12–20 palkkaperusteryhmää</t>
  </si>
  <si>
    <t>Erityiskoulun rehtori, 21–25 palkkaperusteryhmää</t>
  </si>
  <si>
    <t>Erityiskoulun rehtori, 26– palkkaperusteryhmää</t>
  </si>
  <si>
    <t>Lukion rehtori (osio B 4 §)</t>
  </si>
  <si>
    <t>Aikuislukion rehtori (osio B 4 §)</t>
  </si>
  <si>
    <t>Peruskoulun oppilaanohjaaja (osio B 6 §)</t>
  </si>
  <si>
    <t>Erityisopetuksen opettaja/ylempi korkeakoulututkinto ja erityisopetusta antavan opettajan kelpoisuus</t>
  </si>
  <si>
    <t>Erityisopetuksen opettaja/alempi korkeakoulututkinto ja erityisopetusta antavan opettajan kelpoisuus</t>
  </si>
  <si>
    <t>Erityisopetuksen opettaja/erityisopetusta antavan opettajan kelpoisuus</t>
  </si>
  <si>
    <t>Erityisopetuksen opettaja/ylempi korkeakoulututkinto ja perus/lukio-opetusta antavan opettajan kelpoisuus</t>
  </si>
  <si>
    <t>Vaikeimmin kehitysvammaisille (EHA 2) annettavan opetuksen erityisopettajan kelpoisuus tai perus-/lukio-opetusta antavan opettajan kelpoisuus</t>
  </si>
  <si>
    <t>Erityisopetuksen opettaja/muu kuin edellä mainittu</t>
  </si>
  <si>
    <t>Luokanopettaja/luokanopettajan kelpoisuus, ylempi korkeakoulututkinto,  aineenopettajan kelpoisuus jossakin peruskoulussa yhteisenä opetettavassa aineessa</t>
  </si>
  <si>
    <t>Luokanopettaja/ylempi korkeakoulututkinto ja perus-/lukio-opetusta antavan opettajan kelpoisuus</t>
  </si>
  <si>
    <t>Luokanopettaja/perus-/lukio-opetusta antavan opettajan kelpoisuus</t>
  </si>
  <si>
    <t>Luokanopettaja/korkeakoulututkinto/lastentarhanopettajan tutkinto</t>
  </si>
  <si>
    <t>Luokanopettaja/muu kuin edellä mainittu</t>
  </si>
  <si>
    <t>Esiluokanopettaja/ylempi korkeakoulututkinto ja perus-/lukio-opetusta antavan opettajan kelpoisuus</t>
  </si>
  <si>
    <t>Esiluokanopettaja/erityisesiluokan opettaja jolla erityislastentarhanopettajan kelpoisuus</t>
  </si>
  <si>
    <t>Esiluokanopettaja/asetuksen 986/1998 7 §:n mukainen kelpoisuus</t>
  </si>
  <si>
    <t>Vuosiluokkien 7–9 tuntiopettaja/muu kuin em. perus-, aineen-, luokan- tai erityisopetuksen opettajan kelpoisuus</t>
  </si>
  <si>
    <t>Vuosiluokkien 7–9 tuntiopettaja/ylempi korkeakoulututkinto</t>
  </si>
  <si>
    <t>Vuosiluokkien 7–9 tuntiopettaja/korkeakoulututkinto</t>
  </si>
  <si>
    <t>Vuosiluokkien 7–9 tuntiopettaja/muu kuin edellä mainittu</t>
  </si>
  <si>
    <t>Erityisopetuksen tuntiopettaja/ylempi korkeakoulututkinto ja erityisopettajan kelpoisuus</t>
  </si>
  <si>
    <t>Erityisopetuksen tuntiopettaja/alempi korkeakoulututkinto ja erityisopettajan kelpoisuus</t>
  </si>
  <si>
    <t>Erityisopetuksen tuntiopettaja/erityisopettajan kelpoisuus</t>
  </si>
  <si>
    <t>Erityisopetuksen tuntiopettaja/ylempi korkeakoulututkinto ja perus/lukio-opetusta antavan opettajan kelpoisuus</t>
  </si>
  <si>
    <t>Vaikeimmin kehitysvammaisille (EHA 2) annettavan opetuksen erityisopettajan kelpoisuus tai perus-/lukio-opetusta antavan opettajan kelpoisuus.</t>
  </si>
  <si>
    <t>Erityisopetuksen tuntiopettaja/muu kuin edellä mainittu</t>
  </si>
  <si>
    <t>Vuosiluokkien 1–6 tuntiopettaja/luokanopettajan kelpoisuus, ylempi korkeakoulututkinto ja aineenopettajan kelpoisuus jossakin peruskoulussa  yhteisenä opetettavassa aineessa</t>
  </si>
  <si>
    <t>Vuosiluokkien 1–6 tuntiopettaja/ylempi korkeakoulututkinto ja perus-/lukio-opetusta antavan opettajan kelpoisuus</t>
  </si>
  <si>
    <t>Vuosiluokkien 1–6 tuntiopettaja/perus-/lukio-opetusta antavan opettajan kelpoisuus</t>
  </si>
  <si>
    <t>Vuosiluokkien 1–6 tuntiopettaja/korkeakoulututkinto/lastentarhanopettajan tutkinto</t>
  </si>
  <si>
    <t>Vuosiluokkien 1–6 tuntiopettaja/muu kuin edellä mainittu</t>
  </si>
  <si>
    <t>Esiopetuksen tuntiopettaja/ylempi korkeakoulututkinto ja perus-/lukio-opetusta antavan opettajan kelpoisuus</t>
  </si>
  <si>
    <t>Esiopetuksen tuntiopettaja/erityisesiluokan opettajan, jolla on erityislastentarhanopettajan kelpoisuus</t>
  </si>
  <si>
    <t>Esiopetuksen tuntiopettaja/asetuksen 986/1998 7 §:n mukainen kelpoisuus</t>
  </si>
  <si>
    <t>Apulaisrehtori ja aikuiskoulutusjohtaja/ylempi korkeakoulututkinto</t>
  </si>
  <si>
    <t>Opinto-ohjaaja/ylempi korkeakoulututkinto</t>
  </si>
  <si>
    <t>Taidekoulun opettaja vaihtoehto 1</t>
  </si>
  <si>
    <t>Taidekoulun opettaja vaihtoehto 2</t>
  </si>
  <si>
    <t xml:space="preserve">Vuosiluokkien 7–9 tuntiopettaja/ylempi korkeakoulututkinto ja perus-/lukio-opetusta antavan opettajan kelpoisuus tai aiempi vanhemman lehtorin kelpoisuus  </t>
  </si>
  <si>
    <t>Aikuislukion ja aikuislinjan lehtori/ylempi korkeakoulututkinto ja lukio-opetusta antavan opettajan kelpoisuus tai aiempi vanhemman lehtorin kelpoisuus</t>
  </si>
  <si>
    <t>Aikuislukion ja aikuislinjan lehtori/aiempi lukio-opetusta antavan tai muu aikuislukion opettajan kelpoisuus taikka perusopetusta antavan opettajan kelpoisuus</t>
  </si>
  <si>
    <t>Aikuislukion ja aikuislinjan lehtori/korkeakoulututkinto</t>
  </si>
  <si>
    <t>Aikuislukion ja aikuislinjan lehtori/muu kuin edellä mainittu</t>
  </si>
  <si>
    <t>Utsjoki, Vaasa, Vantaa ja Ylitornio.</t>
  </si>
  <si>
    <t xml:space="preserve">Peruskoulu: </t>
  </si>
  <si>
    <t xml:space="preserve">Lukio: </t>
  </si>
  <si>
    <t xml:space="preserve">Aikuislukio: </t>
  </si>
  <si>
    <t>Vuosiluokkia 1–6 käsittävän koulun rehtori, 31– 37 palkkaperusteryhmää</t>
  </si>
  <si>
    <t>Vuosiluokkia 1–6 käsittävän koulun rehtori, 38– palkkaperusteryhmää</t>
  </si>
  <si>
    <t>Vuosiluokkia 7–9 käsittävän koulun rehtori, 20–24 palkkaperusteryhmää</t>
  </si>
  <si>
    <t>Vuosiluokkia 7–9 käsittävän koulun rehtori, 25– palkkaperusteryhmää</t>
  </si>
  <si>
    <t xml:space="preserve">Lukion opinto-ohjaaja (osio B 6a § 1 mom.) </t>
  </si>
  <si>
    <t>Lehtori/ylempi korkeakoulututkinto ja perus-/lukio-opetusta antavan opettajan kelpoisuus tai aiempi vanhemman lehtorin kelpoisuus</t>
  </si>
  <si>
    <t>Lehtori/muu kuin em. perus-, aineen-, luokan- tai erityisopetuksen opettajan kelpoisuus</t>
  </si>
  <si>
    <t>Lehtori/ylempi korkeakoulututkinto</t>
  </si>
  <si>
    <t>Lehtori/korkeakoulututkinto</t>
  </si>
  <si>
    <t>Lehtori/muu kuin edellä mainittu</t>
  </si>
  <si>
    <t>Lehtori/ylempi korkeakoulututkinto ja lukio-opetusta antavan opettajan kelpoisuus tai aiempi vanhemman lehtorin kelpoisuus</t>
  </si>
  <si>
    <t>Lehtori/aiempi lukio-opetusta antavan opettajan kelpoisuus tai perusopetusta antavan opettajan kelpoisuus</t>
  </si>
  <si>
    <t>Lehtori/muu kuin edellä mainittu tutkinto</t>
  </si>
  <si>
    <t>Tuntiopettaja/ylempi korkeakoulututkinto ja lukio-opetusta antavan opettajan kelpoisuus tai aiempi vanhemman lehtorin kelpoisuus</t>
  </si>
  <si>
    <t>Tuntiopettaja/aiempi  lukio-opetusta antavan opettajan kelpoisuus tai perusopetusta antavan opettajan kelpoisuus</t>
  </si>
  <si>
    <t>Tuntiopettaja/korkeakoulututkinto</t>
  </si>
  <si>
    <t>Tuntiopettaja/muu kuin edellä mainittu tutkinto</t>
  </si>
  <si>
    <t>Tuntiopettaja/aiempi lukio-opetusta antavan tai muu aikuislukion opettajan kelpoisuus taikka perusopetusta antavan opettajan kelpoisuus</t>
  </si>
  <si>
    <t>Tuntiopettaja/muu kuin edellä mainittu</t>
  </si>
  <si>
    <t>OSIO C LIITE 1 Ammatillisen oppilaitoksen opetushenkilöstö</t>
  </si>
  <si>
    <t>Rehtori</t>
  </si>
  <si>
    <t>Lehtori/soveltuva ylempi korkeakoulututkinto tai soveltuva ylempi ammattikorkeakoulututkinto</t>
  </si>
  <si>
    <t>Tuntiopettaja/soveltuva ylempi korkeakoulututkinto tai soveltuva ylempi ammattikorkeakoulututkinto</t>
  </si>
  <si>
    <t>Lehtori/soveltuva korkeakoulututkinto, insinöörin tai rakennusarkkitehdin tutkinto</t>
  </si>
  <si>
    <t>Tuntiopettaja/soveltuva korkeakoulututkinto, insinöörin tai rakennusarkkitehdin tutkinto</t>
  </si>
  <si>
    <t>Lehtori/soveltuva opistoasteen tutkinto</t>
  </si>
  <si>
    <t>Tuntiopettaja/soveltuva opistoasteen tutkinto</t>
  </si>
  <si>
    <t>Lehtori/muu soveltuvat tutkinto tai koulutus</t>
  </si>
  <si>
    <t>Tuntiopettaja/muu soveltuva tutkinto tai koulutus</t>
  </si>
  <si>
    <t>Apulaisrehtori</t>
  </si>
  <si>
    <t>Opettaja/soveltuva ylempi korkeakoulututkinto tai soveltuva ylempi ammattikorkeakoulututkinto</t>
  </si>
  <si>
    <t>Opettaja/soveltuva ammattikorkeakoulututkinto, konservatorion jatkotutkinto tai aiempi lehtorin kelpoisuus</t>
  </si>
  <si>
    <t>Opettaja/muu tutkinto tai aiempi opettajan tai säestäjän kelpoisuus</t>
  </si>
  <si>
    <t>Ammatillisen koulutuksen opettaja</t>
  </si>
  <si>
    <t>Tuntiopettaja/soveltuva ammattikorkeakoulututkinto, konservatorion jatkotutkinto tai aiempi lehtorin kelpoisuus</t>
  </si>
  <si>
    <t>Tuntiopettaja/muu soveltuva tutkinto tai aiempi opettajan tai säestäjän tutkinto</t>
  </si>
  <si>
    <t>Rehtori/taideteollisessa korkeakoulussa tai muussa korkeakoulussa suoritettu soveltuva ylempi korkeakoulututkinto</t>
  </si>
  <si>
    <t>Rehtori/taideteollisessa korkeakoulussa tai taideteollisessa oppilaitoksessa suoritettu kuvaamataidon opettajan tutkinto</t>
  </si>
  <si>
    <t>Opettaja/muu soveltuva tutkinto tai erivapaus kansalaisopistonopettajan virkaan</t>
  </si>
  <si>
    <t>Suunnittelijaopettaja/soveltuva ylempi korkeakoulututkinto tai soveltuva ylempi ammattikorkeakoulututkinto</t>
  </si>
  <si>
    <t>Suunnittelijaopettaja/muu tutkinto tai erivapaus kansalaisopistonopettajan virkaan</t>
  </si>
  <si>
    <t>Opettaja/soveltuva ylempi korkeakoulututkinto (vaihtoehto 2)</t>
  </si>
  <si>
    <t>Opettaja/soveltuva alempi korkeakoulututkinto (vaihtoehto 2)</t>
  </si>
  <si>
    <t>Opettaja/muu tutkinto (vaihtoehto 2)</t>
  </si>
  <si>
    <t>Ammatillinen oppilaitos:</t>
  </si>
  <si>
    <t>Musiikkioppilaitos:</t>
  </si>
  <si>
    <t>Lasten- ja nuorten taidekoulu:</t>
  </si>
  <si>
    <t>Rivinumero:</t>
  </si>
  <si>
    <t>Kalleusluokka:</t>
  </si>
  <si>
    <t>Vs-lisä:</t>
  </si>
  <si>
    <t>Peruspalkka:</t>
  </si>
  <si>
    <t>Varsinaiseen palkkaan kuuluvat lisät</t>
  </si>
  <si>
    <t>TVA-lisä, henkilökohtainen lisä (Osio A 11 §), syrjäseutulisä (Osio A 19 §), kielilisä (KVTES Luku 2 16 §), lm-korvaus, tsv-korvaus</t>
  </si>
  <si>
    <t>Vuosityöaika</t>
  </si>
  <si>
    <t>Varsinainen palkka:</t>
  </si>
  <si>
    <t>Jakaja 125</t>
  </si>
  <si>
    <t>Työajan ylityskorvaus alle 1700 h</t>
  </si>
  <si>
    <t>Työajan ylityskorvaus yli 1700 h</t>
  </si>
  <si>
    <t>Vars.palkan lisät:</t>
  </si>
  <si>
    <t>Työaika:</t>
  </si>
  <si>
    <t>Ylitys alle 1700</t>
  </si>
  <si>
    <t xml:space="preserve">Kansanopisto: </t>
  </si>
  <si>
    <t xml:space="preserve">Kansalaisopisto: </t>
  </si>
  <si>
    <t xml:space="preserve">Lukion erityisopettaja </t>
  </si>
  <si>
    <t>Osio C Ammatillisen oppilaitoksen opetushenkilöstö</t>
  </si>
  <si>
    <t>Kokoaikainen</t>
  </si>
  <si>
    <t>-</t>
  </si>
  <si>
    <t>Osa-aikainen:</t>
  </si>
  <si>
    <t>Tuntimäärä</t>
  </si>
  <si>
    <t>Osa-aika %</t>
  </si>
  <si>
    <t>Osa-aikainen viranhaltija tai päätoiminen tuntiopettaja, jolla opetusta alle opetusvelvollisuuden rajan</t>
  </si>
  <si>
    <t>Vuosiluokkia 7–9 käsittävän koulun rehtori, 45– palkkaperusteryhmää</t>
  </si>
  <si>
    <t>Lukion opinto-ohjauksen tuntiopettaja (osio B 6a § 1 mom.)</t>
  </si>
  <si>
    <t>Lukion erityisopetuksen tuntiopettaja (osio B 6b § 1 mom.)</t>
  </si>
  <si>
    <t>Osio G</t>
  </si>
  <si>
    <t>Päiväkodin johtaja</t>
  </si>
  <si>
    <t>Varhaiskasvatusyksikön apulaisjohtaja</t>
  </si>
  <si>
    <t>Osiot B, F ja G</t>
  </si>
  <si>
    <t xml:space="preserve">Osio G: </t>
  </si>
  <si>
    <t>Vuosidonnaisten lisien prosentit (korkoa korolle, paitsi osiossa G)</t>
  </si>
  <si>
    <t xml:space="preserve">Varhaiskasvatuksen erityisopettaja, kasvatustieteiden maisteri </t>
  </si>
  <si>
    <t xml:space="preserve">Varhaiskasvatuksen erityisopettaja, kasvatustieteiden kandidaatti tai muu varhaiskasvatuslain mukainen kelpoisuus </t>
  </si>
  <si>
    <t xml:space="preserve">Varhaiskasvatuksen opettaja, kasvatustieteiden maisteri </t>
  </si>
  <si>
    <t xml:space="preserve">Varhaiskasvatuksen opettaja, kasvatustieteiden kandidaatti tai muu varhaiskasvatuslain mukainen kelpoisuus </t>
  </si>
  <si>
    <t>OVTES palkkalaskuri 1.6.2023 lukien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</si>
</sst>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00"/>
    <numFmt numFmtId="165" formatCode="0.000\ %"/>
    <numFmt numFmtId="166" formatCode="0.000"/>
    <numFmt numFmtId="167" formatCode="0.0\ %"/>
    <numFmt numFmtId="168" formatCode="#,##0.000"/>
    <numFmt numFmtId="169" formatCode="_-* #,##0\ _€_-;\-* #,##0\ _€_-;_-* &quot;-&quot;??\ _€_-;_-@_-"/>
    <numFmt numFmtId="170" formatCode="#,##0.000000"/>
    <numFmt numFmtId="171" formatCode="#,##0.00_ ;[Red]\-#,##0.00\ "/>
    <numFmt numFmtId="172" formatCode="_-* #,##0.00\ _€_-;\-* #,##0.00\ _€_-;_-* &quot;-&quot;??\ _€_-;_-@_-"/>
  </numFmts>
  <fonts count="29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theme="1" tint="0.34998626667073579"/>
      <name val="Arial Narrow"/>
      <family val="2"/>
    </font>
    <font>
      <b/>
      <sz val="10"/>
      <color rgb="FFFF0000"/>
      <name val="Arial"/>
      <family val="2"/>
    </font>
    <font>
      <sz val="10"/>
      <color rgb="FF000000"/>
      <name val="Arial Narrow"/>
      <family val="2"/>
    </font>
    <font>
      <sz val="8"/>
      <color rgb="FF000000"/>
      <name val="Tahoma"/>
      <family val="2"/>
    </font>
    <font>
      <sz val="9"/>
      <color rgb="FFFF0000"/>
      <name val="Arial Narrow"/>
      <family val="2"/>
    </font>
    <font>
      <sz val="10"/>
      <color theme="0" tint="-0.24997711111789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0" fillId="0" borderId="0"/>
    <xf numFmtId="0" fontId="21" fillId="0" borderId="15" applyNumberFormat="0" applyFill="0" applyAlignment="0" applyProtection="0"/>
    <xf numFmtId="0" fontId="2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4" fontId="2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3" fontId="3" fillId="0" borderId="0" xfId="0" applyNumberFormat="1" applyFont="1"/>
    <xf numFmtId="0" fontId="5" fillId="2" borderId="0" xfId="0" applyFont="1" applyFill="1"/>
    <xf numFmtId="0" fontId="5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5" fillId="3" borderId="0" xfId="0" applyFont="1" applyFill="1"/>
    <xf numFmtId="0" fontId="7" fillId="3" borderId="0" xfId="0" applyFont="1" applyFill="1"/>
    <xf numFmtId="0" fontId="0" fillId="3" borderId="8" xfId="0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4" xfId="0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9" fillId="2" borderId="1" xfId="0" applyFont="1" applyFill="1" applyBorder="1"/>
    <xf numFmtId="0" fontId="8" fillId="2" borderId="2" xfId="0" applyFont="1" applyFill="1" applyBorder="1"/>
    <xf numFmtId="0" fontId="0" fillId="3" borderId="9" xfId="0" applyFill="1" applyBorder="1"/>
    <xf numFmtId="0" fontId="5" fillId="3" borderId="10" xfId="0" applyFont="1" applyFill="1" applyBorder="1"/>
    <xf numFmtId="4" fontId="10" fillId="0" borderId="0" xfId="0" applyNumberFormat="1" applyFont="1"/>
    <xf numFmtId="0" fontId="0" fillId="0" borderId="5" xfId="0" applyBorder="1"/>
    <xf numFmtId="0" fontId="0" fillId="0" borderId="6" xfId="0" applyBorder="1"/>
    <xf numFmtId="0" fontId="0" fillId="0" borderId="11" xfId="0" applyBorder="1"/>
    <xf numFmtId="0" fontId="2" fillId="0" borderId="7" xfId="0" applyFont="1" applyBorder="1"/>
    <xf numFmtId="0" fontId="2" fillId="0" borderId="8" xfId="0" applyFont="1" applyBorder="1"/>
    <xf numFmtId="0" fontId="0" fillId="0" borderId="2" xfId="0" applyBorder="1"/>
    <xf numFmtId="3" fontId="0" fillId="0" borderId="0" xfId="0" applyNumberFormat="1"/>
    <xf numFmtId="0" fontId="6" fillId="0" borderId="0" xfId="0" applyFont="1"/>
    <xf numFmtId="0" fontId="11" fillId="0" borderId="0" xfId="0" applyFont="1"/>
    <xf numFmtId="0" fontId="3" fillId="0" borderId="0" xfId="0" applyFont="1" applyAlignment="1">
      <alignment horizontal="left"/>
    </xf>
    <xf numFmtId="0" fontId="12" fillId="0" borderId="0" xfId="0" applyFont="1"/>
    <xf numFmtId="164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64" fontId="3" fillId="0" borderId="0" xfId="0" quotePrefix="1" applyNumberFormat="1" applyFont="1"/>
    <xf numFmtId="4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6" fontId="2" fillId="0" borderId="0" xfId="0" applyNumberFormat="1" applyFont="1" applyAlignment="1">
      <alignment horizontal="center"/>
    </xf>
    <xf numFmtId="166" fontId="2" fillId="0" borderId="0" xfId="0" applyNumberFormat="1" applyFont="1"/>
    <xf numFmtId="0" fontId="2" fillId="0" borderId="0" xfId="0" applyFont="1" applyAlignment="1">
      <alignment horizontal="right"/>
    </xf>
    <xf numFmtId="2" fontId="3" fillId="0" borderId="0" xfId="0" applyNumberFormat="1" applyFont="1"/>
    <xf numFmtId="167" fontId="0" fillId="0" borderId="0" xfId="5" applyNumberFormat="1" applyFont="1"/>
    <xf numFmtId="0" fontId="3" fillId="0" borderId="12" xfId="0" applyFont="1" applyBorder="1" applyAlignment="1">
      <alignment horizontal="center"/>
    </xf>
    <xf numFmtId="9" fontId="0" fillId="0" borderId="12" xfId="5" applyFont="1" applyBorder="1" applyAlignment="1">
      <alignment horizontal="center"/>
    </xf>
    <xf numFmtId="0" fontId="8" fillId="2" borderId="0" xfId="0" applyFont="1" applyFill="1"/>
    <xf numFmtId="0" fontId="8" fillId="2" borderId="1" xfId="0" applyFont="1" applyFill="1" applyBorder="1"/>
    <xf numFmtId="0" fontId="0" fillId="3" borderId="0" xfId="0" applyFill="1"/>
    <xf numFmtId="40" fontId="5" fillId="2" borderId="12" xfId="0" applyNumberFormat="1" applyFont="1" applyFill="1" applyBorder="1"/>
    <xf numFmtId="0" fontId="8" fillId="2" borderId="11" xfId="0" applyFont="1" applyFill="1" applyBorder="1"/>
    <xf numFmtId="4" fontId="5" fillId="3" borderId="0" xfId="0" applyNumberFormat="1" applyFont="1" applyFill="1"/>
    <xf numFmtId="0" fontId="0" fillId="3" borderId="11" xfId="0" applyFill="1" applyBorder="1"/>
    <xf numFmtId="0" fontId="5" fillId="3" borderId="13" xfId="0" applyFont="1" applyFill="1" applyBorder="1"/>
    <xf numFmtId="2" fontId="0" fillId="0" borderId="0" xfId="0" applyNumberFormat="1"/>
    <xf numFmtId="0" fontId="1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2" fontId="5" fillId="3" borderId="3" xfId="0" applyNumberFormat="1" applyFont="1" applyFill="1" applyBorder="1"/>
    <xf numFmtId="4" fontId="11" fillId="0" borderId="0" xfId="0" applyNumberFormat="1" applyFont="1" applyAlignment="1">
      <alignment horizontal="center"/>
    </xf>
    <xf numFmtId="0" fontId="13" fillId="2" borderId="0" xfId="0" applyFont="1" applyFill="1" applyAlignment="1">
      <alignment horizontal="left"/>
    </xf>
    <xf numFmtId="0" fontId="23" fillId="2" borderId="0" xfId="0" applyFont="1" applyFill="1" applyAlignment="1">
      <alignment horizontal="left"/>
    </xf>
    <xf numFmtId="4" fontId="7" fillId="3" borderId="0" xfId="0" applyNumberFormat="1" applyFont="1" applyFill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/>
    <xf numFmtId="0" fontId="14" fillId="0" borderId="0" xfId="0" applyFont="1"/>
    <xf numFmtId="0" fontId="5" fillId="0" borderId="0" xfId="0" applyFont="1" applyAlignment="1">
      <alignment horizontal="justify"/>
    </xf>
    <xf numFmtId="9" fontId="0" fillId="0" borderId="0" xfId="5" applyFont="1" applyAlignment="1">
      <alignment horizontal="center"/>
    </xf>
    <xf numFmtId="0" fontId="15" fillId="0" borderId="0" xfId="0" applyFont="1"/>
    <xf numFmtId="9" fontId="3" fillId="0" borderId="4" xfId="5" applyFont="1" applyBorder="1" applyAlignment="1">
      <alignment horizontal="left"/>
    </xf>
    <xf numFmtId="9" fontId="0" fillId="0" borderId="5" xfId="5" applyFont="1" applyBorder="1" applyAlignment="1">
      <alignment horizontal="center"/>
    </xf>
    <xf numFmtId="0" fontId="11" fillId="0" borderId="1" xfId="0" applyFont="1" applyBorder="1"/>
    <xf numFmtId="0" fontId="16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9" xfId="0" applyBorder="1"/>
    <xf numFmtId="0" fontId="0" fillId="0" borderId="10" xfId="0" applyBorder="1"/>
    <xf numFmtId="4" fontId="10" fillId="0" borderId="13" xfId="0" applyNumberFormat="1" applyFont="1" applyBorder="1"/>
    <xf numFmtId="2" fontId="7" fillId="3" borderId="10" xfId="0" applyNumberFormat="1" applyFont="1" applyFill="1" applyBorder="1" applyAlignment="1">
      <alignment horizontal="right"/>
    </xf>
    <xf numFmtId="10" fontId="0" fillId="0" borderId="0" xfId="5" applyNumberFormat="1" applyFont="1"/>
    <xf numFmtId="10" fontId="0" fillId="0" borderId="0" xfId="0" applyNumberFormat="1"/>
    <xf numFmtId="4" fontId="0" fillId="0" borderId="0" xfId="0" applyNumberFormat="1"/>
    <xf numFmtId="166" fontId="0" fillId="0" borderId="0" xfId="0" applyNumberFormat="1"/>
    <xf numFmtId="2" fontId="6" fillId="0" borderId="0" xfId="0" applyNumberFormat="1" applyFont="1"/>
    <xf numFmtId="3" fontId="2" fillId="0" borderId="0" xfId="0" applyNumberFormat="1" applyFont="1"/>
    <xf numFmtId="2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9" fontId="0" fillId="0" borderId="0" xfId="5" applyFont="1" applyAlignment="1">
      <alignment horizontal="center" vertical="center"/>
    </xf>
    <xf numFmtId="0" fontId="0" fillId="0" borderId="0" xfId="0" applyAlignment="1">
      <alignment horizontal="right"/>
    </xf>
    <xf numFmtId="167" fontId="0" fillId="0" borderId="0" xfId="0" applyNumberFormat="1"/>
    <xf numFmtId="9" fontId="0" fillId="0" borderId="0" xfId="5" applyFont="1"/>
    <xf numFmtId="9" fontId="6" fillId="0" borderId="0" xfId="5" applyFont="1"/>
    <xf numFmtId="9" fontId="0" fillId="0" borderId="0" xfId="0" applyNumberFormat="1"/>
    <xf numFmtId="3" fontId="6" fillId="0" borderId="0" xfId="0" applyNumberFormat="1" applyFont="1"/>
    <xf numFmtId="4" fontId="11" fillId="0" borderId="0" xfId="0" applyNumberFormat="1" applyFont="1"/>
    <xf numFmtId="14" fontId="0" fillId="0" borderId="0" xfId="0" applyNumberFormat="1"/>
    <xf numFmtId="2" fontId="2" fillId="0" borderId="0" xfId="0" applyNumberFormat="1" applyFont="1" applyAlignment="1">
      <alignment wrapText="1"/>
    </xf>
    <xf numFmtId="168" fontId="6" fillId="0" borderId="0" xfId="0" applyNumberFormat="1" applyFont="1" applyAlignment="1">
      <alignment horizontal="right"/>
    </xf>
    <xf numFmtId="166" fontId="24" fillId="0" borderId="0" xfId="0" applyNumberFormat="1" applyFont="1"/>
    <xf numFmtId="0" fontId="11" fillId="0" borderId="0" xfId="0" applyFont="1" applyAlignment="1">
      <alignment horizontal="right"/>
    </xf>
    <xf numFmtId="165" fontId="0" fillId="0" borderId="0" xfId="0" applyNumberFormat="1"/>
    <xf numFmtId="2" fontId="11" fillId="0" borderId="0" xfId="0" applyNumberFormat="1" applyFont="1"/>
    <xf numFmtId="10" fontId="11" fillId="0" borderId="0" xfId="0" applyNumberFormat="1" applyFont="1"/>
    <xf numFmtId="3" fontId="2" fillId="0" borderId="12" xfId="0" applyNumberFormat="1" applyFont="1" applyBorder="1" applyAlignment="1">
      <alignment horizontal="center"/>
    </xf>
    <xf numFmtId="0" fontId="22" fillId="0" borderId="0" xfId="3"/>
    <xf numFmtId="0" fontId="21" fillId="0" borderId="15" xfId="2"/>
    <xf numFmtId="40" fontId="5" fillId="2" borderId="0" xfId="0" applyNumberFormat="1" applyFont="1" applyFill="1"/>
    <xf numFmtId="40" fontId="0" fillId="0" borderId="0" xfId="0" applyNumberFormat="1" applyAlignment="1">
      <alignment horizontal="right"/>
    </xf>
    <xf numFmtId="169" fontId="0" fillId="0" borderId="0" xfId="0" applyNumberFormat="1"/>
    <xf numFmtId="38" fontId="5" fillId="2" borderId="12" xfId="0" applyNumberFormat="1" applyFont="1" applyFill="1" applyBorder="1"/>
    <xf numFmtId="38" fontId="11" fillId="0" borderId="0" xfId="0" applyNumberFormat="1" applyFont="1"/>
    <xf numFmtId="0" fontId="1" fillId="0" borderId="0" xfId="0" applyFont="1"/>
    <xf numFmtId="4" fontId="0" fillId="0" borderId="0" xfId="5" applyNumberFormat="1" applyFont="1"/>
    <xf numFmtId="172" fontId="0" fillId="0" borderId="0" xfId="0" applyNumberFormat="1"/>
    <xf numFmtId="40" fontId="5" fillId="2" borderId="12" xfId="0" applyNumberFormat="1" applyFont="1" applyFill="1" applyBorder="1" applyAlignment="1">
      <alignment horizontal="right"/>
    </xf>
    <xf numFmtId="4" fontId="25" fillId="0" borderId="14" xfId="0" applyNumberFormat="1" applyFont="1" applyBorder="1"/>
    <xf numFmtId="171" fontId="0" fillId="0" borderId="0" xfId="0" applyNumberFormat="1"/>
    <xf numFmtId="4" fontId="7" fillId="0" borderId="0" xfId="0" applyNumberFormat="1" applyFont="1"/>
    <xf numFmtId="9" fontId="0" fillId="0" borderId="0" xfId="0" applyNumberFormat="1" applyAlignment="1">
      <alignment horizontal="center"/>
    </xf>
    <xf numFmtId="4" fontId="6" fillId="0" borderId="0" xfId="0" applyNumberFormat="1" applyFont="1"/>
    <xf numFmtId="9" fontId="11" fillId="0" borderId="0" xfId="0" applyNumberFormat="1" applyFont="1" applyAlignment="1">
      <alignment horizontal="center"/>
    </xf>
    <xf numFmtId="9" fontId="0" fillId="0" borderId="0" xfId="5" applyFont="1" applyFill="1"/>
    <xf numFmtId="0" fontId="5" fillId="2" borderId="1" xfId="0" applyFont="1" applyFill="1" applyBorder="1"/>
    <xf numFmtId="0" fontId="5" fillId="3" borderId="5" xfId="0" applyFont="1" applyFill="1" applyBorder="1"/>
    <xf numFmtId="2" fontId="5" fillId="3" borderId="0" xfId="0" applyNumberFormat="1" applyFont="1" applyFill="1" applyAlignment="1">
      <alignment horizontal="right"/>
    </xf>
    <xf numFmtId="4" fontId="5" fillId="3" borderId="16" xfId="0" applyNumberFormat="1" applyFont="1" applyFill="1" applyBorder="1"/>
    <xf numFmtId="4" fontId="5" fillId="3" borderId="17" xfId="0" applyNumberFormat="1" applyFont="1" applyFill="1" applyBorder="1"/>
    <xf numFmtId="2" fontId="5" fillId="3" borderId="17" xfId="0" quotePrefix="1" applyNumberFormat="1" applyFont="1" applyFill="1" applyBorder="1" applyAlignment="1">
      <alignment horizontal="right"/>
    </xf>
    <xf numFmtId="2" fontId="5" fillId="3" borderId="18" xfId="0" applyNumberFormat="1" applyFont="1" applyFill="1" applyBorder="1"/>
    <xf numFmtId="4" fontId="7" fillId="3" borderId="17" xfId="0" applyNumberFormat="1" applyFont="1" applyFill="1" applyBorder="1"/>
    <xf numFmtId="2" fontId="5" fillId="3" borderId="19" xfId="0" quotePrefix="1" applyNumberFormat="1" applyFont="1" applyFill="1" applyBorder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7" xfId="0" applyFont="1" applyFill="1" applyBorder="1"/>
    <xf numFmtId="0" fontId="1" fillId="3" borderId="0" xfId="0" applyFont="1" applyFill="1"/>
    <xf numFmtId="0" fontId="1" fillId="3" borderId="11" xfId="0" applyFont="1" applyFill="1" applyBorder="1"/>
    <xf numFmtId="4" fontId="1" fillId="3" borderId="17" xfId="0" applyNumberFormat="1" applyFont="1" applyFill="1" applyBorder="1" applyAlignment="1">
      <alignment horizontal="right"/>
    </xf>
    <xf numFmtId="4" fontId="5" fillId="3" borderId="17" xfId="0" applyNumberFormat="1" applyFont="1" applyFill="1" applyBorder="1" applyAlignment="1">
      <alignment horizontal="right"/>
    </xf>
    <xf numFmtId="167" fontId="5" fillId="3" borderId="12" xfId="5" applyNumberFormat="1" applyFont="1" applyFill="1" applyBorder="1"/>
    <xf numFmtId="0" fontId="20" fillId="0" borderId="0" xfId="1"/>
    <xf numFmtId="0" fontId="5" fillId="2" borderId="19" xfId="0" applyFont="1" applyFill="1" applyBorder="1"/>
    <xf numFmtId="3" fontId="0" fillId="0" borderId="0" xfId="5" applyNumberFormat="1" applyFont="1"/>
    <xf numFmtId="3" fontId="0" fillId="0" borderId="0" xfId="0" applyNumberFormat="1" applyAlignment="1">
      <alignment horizontal="right"/>
    </xf>
    <xf numFmtId="16" fontId="20" fillId="0" borderId="0" xfId="1" applyNumberFormat="1"/>
    <xf numFmtId="166" fontId="2" fillId="4" borderId="0" xfId="0" applyNumberFormat="1" applyFont="1" applyFill="1" applyAlignment="1">
      <alignment horizontal="center"/>
    </xf>
    <xf numFmtId="166" fontId="2" fillId="4" borderId="0" xfId="0" applyNumberFormat="1" applyFont="1" applyFill="1"/>
    <xf numFmtId="0" fontId="24" fillId="0" borderId="0" xfId="0" applyFont="1"/>
    <xf numFmtId="0" fontId="2" fillId="0" borderId="0" xfId="0" quotePrefix="1" applyFont="1" applyAlignment="1">
      <alignment horizontal="center" vertical="center"/>
    </xf>
    <xf numFmtId="4" fontId="28" fillId="0" borderId="14" xfId="0" applyNumberFormat="1" applyFont="1" applyBorder="1"/>
    <xf numFmtId="14" fontId="20" fillId="0" borderId="0" xfId="1" applyNumberFormat="1"/>
    <xf numFmtId="9" fontId="20" fillId="0" borderId="0" xfId="5" applyFont="1"/>
    <xf numFmtId="167" fontId="20" fillId="0" borderId="0" xfId="5" applyNumberFormat="1" applyFont="1"/>
    <xf numFmtId="0" fontId="20" fillId="0" borderId="0" xfId="1"/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7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vertical="top" wrapText="1"/>
    </xf>
  </cellXfs>
  <cellStyles count="6">
    <cellStyle name="Normaali" xfId="0" builtinId="0"/>
    <cellStyle name="Normaali 2" xfId="1" xr:uid="{00000000-0005-0000-0000-000001000000}"/>
    <cellStyle name="Otsikko 1" xfId="2" builtinId="16"/>
    <cellStyle name="Otsikko 4" xfId="3" builtinId="19"/>
    <cellStyle name="Prosentti_Työkirja1" xfId="4" xr:uid="{00000000-0005-0000-0000-000004000000}"/>
    <cellStyle name="Prosenttia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List" dx="22" fmlaLink="Taul1!$E$1" fmlaRange="Taul1!$U$9:$U$117" noThreeD="1" sel="1" val="0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fmlaLink="'C1'!$D$4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checked="Checked" lockText="1" noThreeD="1"/>
</file>

<file path=xl/ctrlProps/ctrlProp19.xml><?xml version="1.0" encoding="utf-8"?>
<formControlPr xmlns="http://schemas.microsoft.com/office/spreadsheetml/2009/9/main" objectType="Radio" firstButton="1" fmlaLink="'C1'!$D$3" lockText="1" noThreeD="1"/>
</file>

<file path=xl/ctrlProps/ctrlProp2.xml><?xml version="1.0" encoding="utf-8"?>
<formControlPr xmlns="http://schemas.microsoft.com/office/spreadsheetml/2009/9/main" objectType="Radio" firstButton="1" fmlaLink="Taul1!$E$4" lockText="1" noThreeD="1"/>
</file>

<file path=xl/ctrlProps/ctrlProp20.xml><?xml version="1.0" encoding="utf-8"?>
<formControlPr xmlns="http://schemas.microsoft.com/office/spreadsheetml/2009/9/main" objectType="Radio" checked="Checked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List" dx="22" fmlaLink="'C1'!$D$2" fmlaRange="'C1'!$P$16:$P$25" noThreeD="1" sel="3" val="0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8.xml><?xml version="1.0" encoding="utf-8"?>
<formControlPr xmlns="http://schemas.microsoft.com/office/spreadsheetml/2009/9/main" objectType="Radio" checked="Checked" firstButton="1" fmlaLink="Taul1!$E$2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23</xdr:row>
          <xdr:rowOff>9525</xdr:rowOff>
        </xdr:from>
        <xdr:to>
          <xdr:col>4</xdr:col>
          <xdr:colOff>314325</xdr:colOff>
          <xdr:row>26</xdr:row>
          <xdr:rowOff>161925</xdr:rowOff>
        </xdr:to>
        <xdr:grpSp>
          <xdr:nvGrpSpPr>
            <xdr:cNvPr id="1872" name="Group 14">
              <a:extLst>
                <a:ext uri="{FF2B5EF4-FFF2-40B4-BE49-F238E27FC236}">
                  <a16:creationId xmlns:a16="http://schemas.microsoft.com/office/drawing/2014/main" id="{00000000-0008-0000-0000-000050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90525" y="4200525"/>
              <a:ext cx="1571625" cy="638175"/>
              <a:chOff x="41" y="299"/>
              <a:chExt cx="175" cy="71"/>
            </a:xfrm>
          </xdr:grpSpPr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" y="310"/>
                <a:ext cx="145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i-FI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I kalleusluokka</a:t>
                </a:r>
              </a:p>
            </xdr:txBody>
          </xdr:sp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7" y="339"/>
                <a:ext cx="145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i-FI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II kalleusluokka</a:t>
                </a:r>
              </a:p>
            </xdr:txBody>
          </xdr:sp>
          <xdr:sp macro="" textlink="">
            <xdr:nvSpPr>
              <xdr:cNvPr id="1028" name="Group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41" y="299"/>
                <a:ext cx="175" cy="7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fi-FI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Kalleusluokka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</xdr:colOff>
          <xdr:row>27</xdr:row>
          <xdr:rowOff>104775</xdr:rowOff>
        </xdr:from>
        <xdr:to>
          <xdr:col>4</xdr:col>
          <xdr:colOff>304800</xdr:colOff>
          <xdr:row>36</xdr:row>
          <xdr:rowOff>47625</xdr:rowOff>
        </xdr:to>
        <xdr:grpSp>
          <xdr:nvGrpSpPr>
            <xdr:cNvPr id="1873" name="Group 82">
              <a:extLst>
                <a:ext uri="{FF2B5EF4-FFF2-40B4-BE49-F238E27FC236}">
                  <a16:creationId xmlns:a16="http://schemas.microsoft.com/office/drawing/2014/main" id="{00000000-0008-0000-0000-000051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09575" y="4943475"/>
              <a:ext cx="1543050" cy="1466850"/>
              <a:chOff x="185" y="384"/>
              <a:chExt cx="137" cy="188"/>
            </a:xfrm>
          </xdr:grpSpPr>
          <xdr:sp macro="" textlink="">
            <xdr:nvSpPr>
              <xdr:cNvPr id="1029" name="Group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185" y="384"/>
                <a:ext cx="137" cy="188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fi-FI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Vuosisidonnainen osa</a:t>
                </a:r>
              </a:p>
            </xdr:txBody>
          </xdr:sp>
          <xdr:sp macro="" textlink="">
            <xdr:nvSpPr>
              <xdr:cNvPr id="1030" name="Option Button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200" y="393"/>
                <a:ext cx="69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i-FI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alle 5 v.</a:t>
                </a:r>
              </a:p>
            </xdr:txBody>
          </xdr:sp>
          <xdr:sp macro="" textlink="">
            <xdr:nvSpPr>
              <xdr:cNvPr id="1031" name="Option Button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200" y="422"/>
                <a:ext cx="6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i-FI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5 v.</a:t>
                </a:r>
              </a:p>
            </xdr:txBody>
          </xdr:sp>
          <xdr:sp macro="" textlink="">
            <xdr:nvSpPr>
              <xdr:cNvPr id="1032" name="Option Button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200" y="451"/>
                <a:ext cx="69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i-FI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8 v.</a:t>
                </a:r>
              </a:p>
            </xdr:txBody>
          </xdr:sp>
          <xdr:sp macro="" textlink="">
            <xdr:nvSpPr>
              <xdr:cNvPr id="1033" name="Option Button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200" y="480"/>
                <a:ext cx="69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i-FI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 v.</a:t>
                </a:r>
              </a:p>
            </xdr:txBody>
          </xdr:sp>
          <xdr:sp macro="" textlink="">
            <xdr:nvSpPr>
              <xdr:cNvPr id="1034" name="Option Button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200" y="509"/>
                <a:ext cx="69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i-FI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15 v.</a:t>
                </a:r>
              </a:p>
            </xdr:txBody>
          </xdr:sp>
          <xdr:sp macro="" textlink="">
            <xdr:nvSpPr>
              <xdr:cNvPr id="1035" name="Option Button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200" y="538"/>
                <a:ext cx="69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i-FI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20 v.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57150</xdr:rowOff>
        </xdr:from>
        <xdr:to>
          <xdr:col>11</xdr:col>
          <xdr:colOff>314325</xdr:colOff>
          <xdr:row>15</xdr:row>
          <xdr:rowOff>142875</xdr:rowOff>
        </xdr:to>
        <xdr:sp macro="" textlink="">
          <xdr:nvSpPr>
            <xdr:cNvPr id="1037" name="List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18</xdr:row>
          <xdr:rowOff>9525</xdr:rowOff>
        </xdr:from>
        <xdr:to>
          <xdr:col>4</xdr:col>
          <xdr:colOff>314325</xdr:colOff>
          <xdr:row>22</xdr:row>
          <xdr:rowOff>0</xdr:rowOff>
        </xdr:to>
        <xdr:grpSp>
          <xdr:nvGrpSpPr>
            <xdr:cNvPr id="9294" name="Group 14">
              <a:extLst>
                <a:ext uri="{FF2B5EF4-FFF2-40B4-BE49-F238E27FC236}">
                  <a16:creationId xmlns:a16="http://schemas.microsoft.com/office/drawing/2014/main" id="{00000000-0008-0000-0100-00004E2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90525" y="3333750"/>
              <a:ext cx="1571625" cy="638175"/>
              <a:chOff x="41" y="299"/>
              <a:chExt cx="175" cy="71"/>
            </a:xfrm>
          </xdr:grpSpPr>
          <xdr:sp macro="" textlink="">
            <xdr:nvSpPr>
              <xdr:cNvPr id="9218" name="Option Button 2" hidden="1">
                <a:extLst>
                  <a:ext uri="{63B3BB69-23CF-44E3-9099-C40C66FF867C}">
                    <a14:compatExt spid="_x0000_s9218"/>
                  </a:ext>
                  <a:ext uri="{FF2B5EF4-FFF2-40B4-BE49-F238E27FC236}">
                    <a16:creationId xmlns:a16="http://schemas.microsoft.com/office/drawing/2014/main" id="{00000000-0008-0000-0100-000002240000}"/>
                  </a:ext>
                </a:extLst>
              </xdr:cNvPr>
              <xdr:cNvSpPr/>
            </xdr:nvSpPr>
            <xdr:spPr bwMode="auto">
              <a:xfrm>
                <a:off x="56" y="310"/>
                <a:ext cx="145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i-FI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I kalleusluokka</a:t>
                </a:r>
              </a:p>
            </xdr:txBody>
          </xdr:sp>
          <xdr:sp macro="" textlink="">
            <xdr:nvSpPr>
              <xdr:cNvPr id="9219" name="Option Button 3" hidden="1">
                <a:extLst>
                  <a:ext uri="{63B3BB69-23CF-44E3-9099-C40C66FF867C}">
                    <a14:compatExt spid="_x0000_s9219"/>
                  </a:ext>
                  <a:ext uri="{FF2B5EF4-FFF2-40B4-BE49-F238E27FC236}">
                    <a16:creationId xmlns:a16="http://schemas.microsoft.com/office/drawing/2014/main" id="{00000000-0008-0000-0100-000003240000}"/>
                  </a:ext>
                </a:extLst>
              </xdr:cNvPr>
              <xdr:cNvSpPr/>
            </xdr:nvSpPr>
            <xdr:spPr bwMode="auto">
              <a:xfrm>
                <a:off x="57" y="339"/>
                <a:ext cx="145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i-FI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II kalleusluokka</a:t>
                </a:r>
              </a:p>
            </xdr:txBody>
          </xdr:sp>
          <xdr:sp macro="" textlink="">
            <xdr:nvSpPr>
              <xdr:cNvPr id="9220" name="Group Box 4" hidden="1">
                <a:extLst>
                  <a:ext uri="{63B3BB69-23CF-44E3-9099-C40C66FF867C}">
                    <a14:compatExt spid="_x0000_s9220"/>
                  </a:ext>
                  <a:ext uri="{FF2B5EF4-FFF2-40B4-BE49-F238E27FC236}">
                    <a16:creationId xmlns:a16="http://schemas.microsoft.com/office/drawing/2014/main" id="{00000000-0008-0000-0100-000004240000}"/>
                  </a:ext>
                </a:extLst>
              </xdr:cNvPr>
              <xdr:cNvSpPr/>
            </xdr:nvSpPr>
            <xdr:spPr bwMode="auto">
              <a:xfrm>
                <a:off x="41" y="299"/>
                <a:ext cx="175" cy="7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fi-FI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Kalleusluokka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</xdr:colOff>
          <xdr:row>22</xdr:row>
          <xdr:rowOff>104775</xdr:rowOff>
        </xdr:from>
        <xdr:to>
          <xdr:col>4</xdr:col>
          <xdr:colOff>304800</xdr:colOff>
          <xdr:row>31</xdr:row>
          <xdr:rowOff>47625</xdr:rowOff>
        </xdr:to>
        <xdr:grpSp>
          <xdr:nvGrpSpPr>
            <xdr:cNvPr id="9295" name="Group 82">
              <a:extLst>
                <a:ext uri="{FF2B5EF4-FFF2-40B4-BE49-F238E27FC236}">
                  <a16:creationId xmlns:a16="http://schemas.microsoft.com/office/drawing/2014/main" id="{00000000-0008-0000-0100-00004F2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09575" y="4076700"/>
              <a:ext cx="1543050" cy="1466850"/>
              <a:chOff x="185" y="384"/>
              <a:chExt cx="137" cy="188"/>
            </a:xfrm>
          </xdr:grpSpPr>
          <xdr:sp macro="" textlink="">
            <xdr:nvSpPr>
              <xdr:cNvPr id="9221" name="Group Box 5" hidden="1">
                <a:extLst>
                  <a:ext uri="{63B3BB69-23CF-44E3-9099-C40C66FF867C}">
                    <a14:compatExt spid="_x0000_s9221"/>
                  </a:ext>
                  <a:ext uri="{FF2B5EF4-FFF2-40B4-BE49-F238E27FC236}">
                    <a16:creationId xmlns:a16="http://schemas.microsoft.com/office/drawing/2014/main" id="{00000000-0008-0000-0100-000005240000}"/>
                  </a:ext>
                </a:extLst>
              </xdr:cNvPr>
              <xdr:cNvSpPr/>
            </xdr:nvSpPr>
            <xdr:spPr bwMode="auto">
              <a:xfrm>
                <a:off x="185" y="384"/>
                <a:ext cx="137" cy="188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fi-FI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Vuosisidonnainen osa</a:t>
                </a:r>
              </a:p>
            </xdr:txBody>
          </xdr:sp>
          <xdr:sp macro="" textlink="">
            <xdr:nvSpPr>
              <xdr:cNvPr id="9222" name="Option Button 6" hidden="1">
                <a:extLst>
                  <a:ext uri="{63B3BB69-23CF-44E3-9099-C40C66FF867C}">
                    <a14:compatExt spid="_x0000_s9222"/>
                  </a:ext>
                  <a:ext uri="{FF2B5EF4-FFF2-40B4-BE49-F238E27FC236}">
                    <a16:creationId xmlns:a16="http://schemas.microsoft.com/office/drawing/2014/main" id="{00000000-0008-0000-0100-000006240000}"/>
                  </a:ext>
                </a:extLst>
              </xdr:cNvPr>
              <xdr:cNvSpPr/>
            </xdr:nvSpPr>
            <xdr:spPr bwMode="auto">
              <a:xfrm>
                <a:off x="200" y="393"/>
                <a:ext cx="69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i-FI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alle 5 v.</a:t>
                </a:r>
              </a:p>
            </xdr:txBody>
          </xdr:sp>
          <xdr:sp macro="" textlink="">
            <xdr:nvSpPr>
              <xdr:cNvPr id="9223" name="Option Button 7" hidden="1">
                <a:extLst>
                  <a:ext uri="{63B3BB69-23CF-44E3-9099-C40C66FF867C}">
                    <a14:compatExt spid="_x0000_s9223"/>
                  </a:ext>
                  <a:ext uri="{FF2B5EF4-FFF2-40B4-BE49-F238E27FC236}">
                    <a16:creationId xmlns:a16="http://schemas.microsoft.com/office/drawing/2014/main" id="{00000000-0008-0000-0100-000007240000}"/>
                  </a:ext>
                </a:extLst>
              </xdr:cNvPr>
              <xdr:cNvSpPr/>
            </xdr:nvSpPr>
            <xdr:spPr bwMode="auto">
              <a:xfrm>
                <a:off x="200" y="422"/>
                <a:ext cx="62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i-FI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5 v.</a:t>
                </a:r>
              </a:p>
            </xdr:txBody>
          </xdr:sp>
          <xdr:sp macro="" textlink="">
            <xdr:nvSpPr>
              <xdr:cNvPr id="9224" name="Option Button 8" hidden="1">
                <a:extLst>
                  <a:ext uri="{63B3BB69-23CF-44E3-9099-C40C66FF867C}">
                    <a14:compatExt spid="_x0000_s9224"/>
                  </a:ext>
                  <a:ext uri="{FF2B5EF4-FFF2-40B4-BE49-F238E27FC236}">
                    <a16:creationId xmlns:a16="http://schemas.microsoft.com/office/drawing/2014/main" id="{00000000-0008-0000-0100-000008240000}"/>
                  </a:ext>
                </a:extLst>
              </xdr:cNvPr>
              <xdr:cNvSpPr/>
            </xdr:nvSpPr>
            <xdr:spPr bwMode="auto">
              <a:xfrm>
                <a:off x="200" y="451"/>
                <a:ext cx="69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i-FI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8 v.</a:t>
                </a:r>
              </a:p>
            </xdr:txBody>
          </xdr:sp>
          <xdr:sp macro="" textlink="">
            <xdr:nvSpPr>
              <xdr:cNvPr id="9225" name="Option Button 9" hidden="1">
                <a:extLst>
                  <a:ext uri="{63B3BB69-23CF-44E3-9099-C40C66FF867C}">
                    <a14:compatExt spid="_x0000_s9225"/>
                  </a:ext>
                  <a:ext uri="{FF2B5EF4-FFF2-40B4-BE49-F238E27FC236}">
                    <a16:creationId xmlns:a16="http://schemas.microsoft.com/office/drawing/2014/main" id="{00000000-0008-0000-0100-000009240000}"/>
                  </a:ext>
                </a:extLst>
              </xdr:cNvPr>
              <xdr:cNvSpPr/>
            </xdr:nvSpPr>
            <xdr:spPr bwMode="auto">
              <a:xfrm>
                <a:off x="200" y="480"/>
                <a:ext cx="69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i-FI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10 v.</a:t>
                </a:r>
              </a:p>
            </xdr:txBody>
          </xdr:sp>
          <xdr:sp macro="" textlink="">
            <xdr:nvSpPr>
              <xdr:cNvPr id="9226" name="Option Button 10" hidden="1">
                <a:extLst>
                  <a:ext uri="{63B3BB69-23CF-44E3-9099-C40C66FF867C}">
                    <a14:compatExt spid="_x0000_s9226"/>
                  </a:ext>
                  <a:ext uri="{FF2B5EF4-FFF2-40B4-BE49-F238E27FC236}">
                    <a16:creationId xmlns:a16="http://schemas.microsoft.com/office/drawing/2014/main" id="{00000000-0008-0000-0100-00000A240000}"/>
                  </a:ext>
                </a:extLst>
              </xdr:cNvPr>
              <xdr:cNvSpPr/>
            </xdr:nvSpPr>
            <xdr:spPr bwMode="auto">
              <a:xfrm>
                <a:off x="200" y="509"/>
                <a:ext cx="69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i-FI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15 v.</a:t>
                </a:r>
              </a:p>
            </xdr:txBody>
          </xdr:sp>
          <xdr:sp macro="" textlink="">
            <xdr:nvSpPr>
              <xdr:cNvPr id="9227" name="Option Button 11" hidden="1">
                <a:extLst>
                  <a:ext uri="{63B3BB69-23CF-44E3-9099-C40C66FF867C}">
                    <a14:compatExt spid="_x0000_s9227"/>
                  </a:ext>
                  <a:ext uri="{FF2B5EF4-FFF2-40B4-BE49-F238E27FC236}">
                    <a16:creationId xmlns:a16="http://schemas.microsoft.com/office/drawing/2014/main" id="{00000000-0008-0000-0100-00000B240000}"/>
                  </a:ext>
                </a:extLst>
              </xdr:cNvPr>
              <xdr:cNvSpPr/>
            </xdr:nvSpPr>
            <xdr:spPr bwMode="auto">
              <a:xfrm>
                <a:off x="200" y="538"/>
                <a:ext cx="69" cy="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fi-FI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20 v.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</xdr:row>
          <xdr:rowOff>85725</xdr:rowOff>
        </xdr:from>
        <xdr:to>
          <xdr:col>9</xdr:col>
          <xdr:colOff>314325</xdr:colOff>
          <xdr:row>13</xdr:row>
          <xdr:rowOff>57150</xdr:rowOff>
        </xdr:to>
        <xdr:sp macro="" textlink="">
          <xdr:nvSpPr>
            <xdr:cNvPr id="9230" name="List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1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>
    <tabColor rgb="FFFFC000"/>
    <pageSetUpPr autoPageBreaks="0"/>
  </sheetPr>
  <dimension ref="A1:AB119"/>
  <sheetViews>
    <sheetView showGridLines="0" tabSelected="1" zoomScaleNormal="100" workbookViewId="0">
      <selection activeCell="H39" sqref="H39"/>
    </sheetView>
  </sheetViews>
  <sheetFormatPr defaultRowHeight="12.75" x14ac:dyDescent="0.2"/>
  <cols>
    <col min="1" max="1" width="3.85546875" customWidth="1"/>
    <col min="2" max="2" width="2.5703125" customWidth="1"/>
    <col min="3" max="5" width="9.140625" customWidth="1"/>
    <col min="6" max="6" width="10.140625" customWidth="1"/>
    <col min="7" max="7" width="9.140625" customWidth="1"/>
    <col min="8" max="8" width="11.5703125" customWidth="1"/>
    <col min="9" max="10" width="2.42578125" customWidth="1"/>
    <col min="11" max="11" width="13.5703125" customWidth="1"/>
    <col min="12" max="12" width="13.42578125" customWidth="1"/>
    <col min="13" max="13" width="10.85546875" bestFit="1" customWidth="1"/>
    <col min="14" max="14" width="9.5703125" customWidth="1"/>
    <col min="15" max="15" width="12.140625" customWidth="1"/>
    <col min="17" max="17" width="13" customWidth="1"/>
    <col min="18" max="18" width="10.5703125" customWidth="1"/>
    <col min="20" max="20" width="8" bestFit="1" customWidth="1"/>
    <col min="27" max="28" width="9.5703125" bestFit="1" customWidth="1"/>
  </cols>
  <sheetData>
    <row r="1" spans="2:23" ht="20.25" thickBot="1" x14ac:dyDescent="0.35">
      <c r="B1" s="121" t="s">
        <v>202</v>
      </c>
      <c r="C1" s="121"/>
      <c r="D1" s="121"/>
      <c r="E1" s="121"/>
      <c r="F1" s="121"/>
      <c r="G1" s="121"/>
      <c r="H1" s="121"/>
      <c r="I1" s="154"/>
      <c r="J1" s="154"/>
      <c r="K1" s="161"/>
    </row>
    <row r="2" spans="2:23" ht="15.75" thickTop="1" x14ac:dyDescent="0.25">
      <c r="B2" s="120" t="s">
        <v>195</v>
      </c>
    </row>
    <row r="3" spans="2:23" x14ac:dyDescent="0.2">
      <c r="B3" s="39"/>
    </row>
    <row r="4" spans="2:23" x14ac:dyDescent="0.2">
      <c r="B4" t="s">
        <v>28</v>
      </c>
    </row>
    <row r="5" spans="2:23" x14ac:dyDescent="0.2">
      <c r="B5" s="40" t="s">
        <v>42</v>
      </c>
    </row>
    <row r="7" spans="2:23" x14ac:dyDescent="0.2">
      <c r="Q7" s="91"/>
      <c r="R7" s="50"/>
      <c r="S7" s="50"/>
      <c r="T7" s="50"/>
      <c r="U7" s="50"/>
    </row>
    <row r="8" spans="2:23" ht="18" x14ac:dyDescent="0.25">
      <c r="J8" s="42"/>
      <c r="Q8" s="110"/>
    </row>
    <row r="9" spans="2:23" x14ac:dyDescent="0.2">
      <c r="Q9" s="40"/>
    </row>
    <row r="10" spans="2:23" x14ac:dyDescent="0.2">
      <c r="P10" s="91"/>
      <c r="Q10" s="91"/>
      <c r="R10" s="91"/>
    </row>
    <row r="11" spans="2:23" x14ac:dyDescent="0.2">
      <c r="P11" s="91"/>
      <c r="Q11" s="91"/>
      <c r="R11" s="91"/>
    </row>
    <row r="12" spans="2:23" x14ac:dyDescent="0.2">
      <c r="O12" s="104"/>
    </row>
    <row r="13" spans="2:23" x14ac:dyDescent="0.2">
      <c r="P13" s="93"/>
    </row>
    <row r="14" spans="2:23" x14ac:dyDescent="0.2">
      <c r="W14" s="38"/>
    </row>
    <row r="15" spans="2:23" x14ac:dyDescent="0.2">
      <c r="W15" s="90"/>
    </row>
    <row r="16" spans="2:23" x14ac:dyDescent="0.2">
      <c r="O16" s="40"/>
      <c r="P16" s="110"/>
      <c r="Q16" s="40"/>
      <c r="W16" s="38"/>
    </row>
    <row r="17" spans="2:28" ht="15.75" customHeight="1" x14ac:dyDescent="0.2">
      <c r="B17" s="39" t="s">
        <v>52</v>
      </c>
      <c r="O17" s="111"/>
      <c r="P17" s="91"/>
      <c r="Q17" s="91"/>
    </row>
    <row r="18" spans="2:28" ht="26.25" customHeight="1" x14ac:dyDescent="0.2">
      <c r="C18" s="174" t="str">
        <f>VLOOKUP(Taul1!E1,Taul1!A9:U116,21,FALSE)</f>
        <v>40301101 Peruskoulu: Vuosiluokkia 1–6 käsittävän koulun rehtori, 12–23 palkkaperusteryhmää</v>
      </c>
      <c r="D18" s="175"/>
      <c r="E18" s="175"/>
      <c r="F18" s="175"/>
      <c r="G18" s="175"/>
      <c r="H18" s="175"/>
      <c r="I18" s="175"/>
      <c r="J18" s="175"/>
      <c r="K18" s="176"/>
      <c r="L18" s="84"/>
      <c r="M18" s="84"/>
      <c r="N18" s="84"/>
      <c r="O18" s="112"/>
      <c r="P18" s="113"/>
    </row>
    <row r="19" spans="2:28" x14ac:dyDescent="0.2">
      <c r="C19" s="85" t="s">
        <v>25</v>
      </c>
      <c r="D19" s="86"/>
      <c r="E19" s="86"/>
      <c r="F19" s="87">
        <f>Taul1!E3</f>
        <v>4000.89</v>
      </c>
      <c r="O19" s="114"/>
    </row>
    <row r="20" spans="2:28" ht="17.25" customHeight="1" x14ac:dyDescent="0.2">
      <c r="C20" s="127" t="s">
        <v>197</v>
      </c>
      <c r="D20" s="31"/>
      <c r="M20" s="63"/>
      <c r="N20" s="63"/>
      <c r="O20" s="115"/>
      <c r="P20" s="91"/>
      <c r="Q20" s="91"/>
      <c r="R20" s="116"/>
      <c r="T20" s="89"/>
      <c r="V20" s="89"/>
    </row>
    <row r="21" spans="2:28" x14ac:dyDescent="0.2">
      <c r="C21" s="53" t="s">
        <v>6</v>
      </c>
      <c r="D21" s="53" t="s">
        <v>7</v>
      </c>
      <c r="E21" s="53" t="s">
        <v>8</v>
      </c>
      <c r="F21" s="53" t="s">
        <v>9</v>
      </c>
      <c r="G21" s="53" t="s">
        <v>10</v>
      </c>
      <c r="J21" s="63"/>
    </row>
    <row r="22" spans="2:28" x14ac:dyDescent="0.2">
      <c r="C22" s="54">
        <f>Taul1!I4</f>
        <v>0</v>
      </c>
      <c r="D22" s="54">
        <f>Taul1!J4</f>
        <v>0</v>
      </c>
      <c r="E22" s="54">
        <f>Taul1!K4</f>
        <v>0.05</v>
      </c>
      <c r="F22" s="54">
        <f>Taul1!L4</f>
        <v>0.05</v>
      </c>
      <c r="G22" s="54">
        <f>Taul1!M4</f>
        <v>0.1</v>
      </c>
      <c r="M22" s="91"/>
      <c r="O22" s="89"/>
      <c r="P22" s="108"/>
      <c r="Q22" s="90"/>
    </row>
    <row r="23" spans="2:28" x14ac:dyDescent="0.2">
      <c r="C23" s="78"/>
      <c r="D23" s="78"/>
      <c r="E23" s="78"/>
      <c r="F23" s="78"/>
      <c r="G23" s="78"/>
      <c r="M23" s="63"/>
      <c r="O23" s="89"/>
      <c r="Q23" s="63"/>
      <c r="R23" s="40"/>
    </row>
    <row r="24" spans="2:28" x14ac:dyDescent="0.2">
      <c r="C24" s="78"/>
      <c r="D24" s="78"/>
      <c r="E24" s="78"/>
      <c r="F24" s="80" t="s">
        <v>53</v>
      </c>
      <c r="G24" s="81"/>
      <c r="H24" s="32"/>
      <c r="I24" s="33"/>
    </row>
    <row r="25" spans="2:28" x14ac:dyDescent="0.2">
      <c r="F25" s="35" t="s">
        <v>55</v>
      </c>
      <c r="G25" s="40"/>
      <c r="H25" s="40"/>
      <c r="I25" s="34"/>
      <c r="N25" s="127"/>
      <c r="X25" s="92"/>
    </row>
    <row r="26" spans="2:28" x14ac:dyDescent="0.2">
      <c r="F26" s="35" t="s">
        <v>56</v>
      </c>
      <c r="G26" s="40"/>
      <c r="H26" s="40"/>
      <c r="I26" s="34"/>
      <c r="N26" s="127"/>
      <c r="O26" s="75"/>
      <c r="P26" s="75"/>
      <c r="Q26" s="40"/>
      <c r="R26" s="40"/>
      <c r="S26" s="40"/>
      <c r="T26" s="40"/>
      <c r="U26" s="40"/>
      <c r="V26" s="40"/>
      <c r="W26" s="40"/>
    </row>
    <row r="27" spans="2:28" x14ac:dyDescent="0.2">
      <c r="F27" s="35" t="s">
        <v>57</v>
      </c>
      <c r="G27" s="40"/>
      <c r="H27" s="40"/>
      <c r="I27" s="34"/>
      <c r="O27" s="75"/>
      <c r="Q27" s="75"/>
    </row>
    <row r="28" spans="2:28" x14ac:dyDescent="0.2">
      <c r="F28" s="35" t="s">
        <v>48</v>
      </c>
      <c r="G28" s="40"/>
      <c r="H28" s="40"/>
      <c r="I28" s="34"/>
      <c r="O28" s="75"/>
      <c r="Q28" s="75"/>
      <c r="R28" s="40"/>
      <c r="U28" s="40"/>
      <c r="W28" s="117"/>
    </row>
    <row r="29" spans="2:28" ht="13.5" x14ac:dyDescent="0.25">
      <c r="C29" s="79"/>
      <c r="D29" s="76"/>
      <c r="E29" s="76"/>
      <c r="F29" s="35" t="s">
        <v>58</v>
      </c>
      <c r="G29" s="40"/>
      <c r="H29" s="40"/>
      <c r="I29" s="34"/>
      <c r="O29" s="75"/>
      <c r="Q29" s="75"/>
      <c r="R29" s="40"/>
      <c r="U29" s="118"/>
      <c r="W29" s="117"/>
      <c r="AA29" s="63"/>
      <c r="AB29" s="63"/>
    </row>
    <row r="30" spans="2:28" ht="13.5" x14ac:dyDescent="0.25">
      <c r="C30" s="76"/>
      <c r="D30" s="76"/>
      <c r="E30" s="76"/>
      <c r="F30" s="35" t="s">
        <v>59</v>
      </c>
      <c r="G30" s="40"/>
      <c r="H30" s="40"/>
      <c r="I30" s="34"/>
      <c r="O30" s="75"/>
      <c r="Q30" s="75"/>
      <c r="R30" s="40"/>
      <c r="U30" s="40"/>
      <c r="W30" s="117"/>
    </row>
    <row r="31" spans="2:28" ht="13.5" x14ac:dyDescent="0.25">
      <c r="C31" s="76"/>
      <c r="D31" s="76"/>
      <c r="E31" s="76"/>
      <c r="F31" s="35" t="s">
        <v>60</v>
      </c>
      <c r="G31" s="40"/>
      <c r="H31" s="40"/>
      <c r="I31" s="34"/>
      <c r="O31" s="75"/>
      <c r="Q31" s="75"/>
      <c r="R31" s="40"/>
      <c r="U31" s="40"/>
      <c r="W31" s="117"/>
    </row>
    <row r="32" spans="2:28" ht="13.5" x14ac:dyDescent="0.25">
      <c r="C32" s="76"/>
      <c r="D32" s="76"/>
      <c r="E32" s="76"/>
      <c r="F32" s="35" t="s">
        <v>54</v>
      </c>
      <c r="G32" s="40"/>
      <c r="H32" s="40"/>
      <c r="I32" s="34"/>
      <c r="O32" s="75"/>
      <c r="Q32" s="75"/>
      <c r="R32" s="40"/>
      <c r="U32" s="40"/>
      <c r="W32" s="117"/>
    </row>
    <row r="33" spans="2:23" ht="13.5" x14ac:dyDescent="0.25">
      <c r="C33" s="76"/>
      <c r="D33" s="76"/>
      <c r="E33" s="76"/>
      <c r="F33" s="36" t="s">
        <v>114</v>
      </c>
      <c r="G33" s="82"/>
      <c r="H33" s="82"/>
      <c r="I33" s="37"/>
      <c r="O33" s="75"/>
      <c r="Q33" s="75"/>
      <c r="R33" s="40"/>
      <c r="W33" s="75"/>
    </row>
    <row r="34" spans="2:23" ht="13.5" x14ac:dyDescent="0.25">
      <c r="C34" s="76"/>
      <c r="D34" s="76"/>
      <c r="E34" s="76"/>
      <c r="F34" s="76"/>
      <c r="O34" s="75"/>
      <c r="Q34" s="75"/>
      <c r="R34" s="40"/>
      <c r="W34" s="75"/>
    </row>
    <row r="35" spans="2:23" ht="13.5" x14ac:dyDescent="0.25">
      <c r="C35" s="76"/>
      <c r="D35" s="76"/>
      <c r="E35" s="76"/>
      <c r="F35" s="76"/>
      <c r="O35" s="75"/>
      <c r="Q35" s="75"/>
      <c r="R35" s="40"/>
      <c r="V35" s="75"/>
      <c r="W35" s="83"/>
    </row>
    <row r="36" spans="2:23" x14ac:dyDescent="0.2">
      <c r="O36" s="75"/>
      <c r="Q36" s="75"/>
      <c r="R36" s="40"/>
      <c r="V36" s="75"/>
      <c r="W36" s="75"/>
    </row>
    <row r="37" spans="2:23" ht="15" customHeight="1" x14ac:dyDescent="0.2">
      <c r="L37" s="154"/>
      <c r="O37" s="75"/>
      <c r="Q37" s="75"/>
      <c r="R37" s="40"/>
    </row>
    <row r="38" spans="2:23" ht="13.5" customHeight="1" x14ac:dyDescent="0.2">
      <c r="B38" s="22"/>
      <c r="C38" s="23"/>
      <c r="D38" s="23"/>
      <c r="E38" s="23"/>
      <c r="F38" s="23"/>
      <c r="G38" s="23"/>
      <c r="H38" s="23"/>
      <c r="I38" s="24"/>
      <c r="K38" s="168" t="s">
        <v>188</v>
      </c>
      <c r="L38" s="169"/>
      <c r="O38" s="75"/>
      <c r="Q38" s="75"/>
      <c r="R38" s="40"/>
    </row>
    <row r="39" spans="2:23" ht="15" x14ac:dyDescent="0.2">
      <c r="B39" s="25"/>
      <c r="C39" s="11" t="s">
        <v>14</v>
      </c>
      <c r="D39" s="55"/>
      <c r="E39" s="11"/>
      <c r="F39" s="55"/>
      <c r="G39" s="55"/>
      <c r="H39" s="58"/>
      <c r="I39" s="59"/>
      <c r="K39" s="170"/>
      <c r="L39" s="171"/>
      <c r="O39" s="75"/>
      <c r="P39" s="91"/>
      <c r="Q39" s="75"/>
      <c r="R39" s="40"/>
      <c r="U39" s="89"/>
    </row>
    <row r="40" spans="2:23" ht="15" x14ac:dyDescent="0.2">
      <c r="B40" s="25"/>
      <c r="C40" s="11" t="s">
        <v>15</v>
      </c>
      <c r="D40" s="55"/>
      <c r="E40" s="11"/>
      <c r="F40" s="55"/>
      <c r="G40" s="55"/>
      <c r="H40" s="58"/>
      <c r="I40" s="59"/>
      <c r="K40" s="170"/>
      <c r="L40" s="171"/>
      <c r="O40" s="75"/>
      <c r="Q40" s="75"/>
      <c r="R40" s="40"/>
    </row>
    <row r="41" spans="2:23" ht="15.75" x14ac:dyDescent="0.25">
      <c r="B41" s="25"/>
      <c r="C41" s="11" t="s">
        <v>21</v>
      </c>
      <c r="D41" s="55"/>
      <c r="E41" s="11"/>
      <c r="F41" s="69" t="str">
        <f>Taul1!T2</f>
        <v>Valittu hinnoittelukohta ei ole</v>
      </c>
      <c r="G41" s="68"/>
      <c r="H41" s="130"/>
      <c r="I41" s="59"/>
      <c r="J41" s="127"/>
      <c r="K41" s="172"/>
      <c r="L41" s="173"/>
      <c r="O41" s="75"/>
      <c r="Q41" s="75"/>
      <c r="R41" s="40"/>
    </row>
    <row r="42" spans="2:23" ht="15.75" x14ac:dyDescent="0.25">
      <c r="B42" s="25"/>
      <c r="C42" s="11" t="s">
        <v>22</v>
      </c>
      <c r="D42" s="55"/>
      <c r="E42" s="11"/>
      <c r="F42" s="69" t="str">
        <f>Taul1!T3</f>
        <v xml:space="preserve">ylituntipalkkiojärjestelmässä </v>
      </c>
      <c r="G42" s="68"/>
      <c r="H42" s="130"/>
      <c r="I42" s="59"/>
      <c r="K42" s="155" t="s">
        <v>186</v>
      </c>
      <c r="L42" s="152" t="s">
        <v>187</v>
      </c>
      <c r="O42" s="75"/>
      <c r="Q42" s="75"/>
      <c r="R42" s="40"/>
    </row>
    <row r="43" spans="2:23" ht="15.75" x14ac:dyDescent="0.25">
      <c r="B43" s="26"/>
      <c r="C43" s="138"/>
      <c r="D43" s="56"/>
      <c r="E43" s="27"/>
      <c r="F43" s="178"/>
      <c r="G43" s="178"/>
      <c r="H43" s="56"/>
      <c r="I43" s="28"/>
      <c r="K43" s="130"/>
      <c r="L43" s="153">
        <f>IF(K43="",0,MIN(K43/H42,1))</f>
        <v>0</v>
      </c>
      <c r="O43" s="75"/>
      <c r="Q43" s="75"/>
      <c r="R43" s="40"/>
    </row>
    <row r="44" spans="2:23" x14ac:dyDescent="0.2">
      <c r="L44" s="128"/>
      <c r="O44" s="75"/>
      <c r="Q44" s="75"/>
      <c r="R44" s="40"/>
    </row>
    <row r="45" spans="2:23" ht="9" customHeight="1" x14ac:dyDescent="0.2">
      <c r="B45" s="13"/>
      <c r="C45" s="139"/>
      <c r="D45" s="14"/>
      <c r="E45" s="14"/>
      <c r="F45" s="14"/>
      <c r="G45" s="14"/>
      <c r="H45" s="14"/>
      <c r="I45" s="15"/>
      <c r="K45" s="141"/>
      <c r="L45" s="128"/>
      <c r="O45" s="75"/>
      <c r="Q45" s="75"/>
      <c r="R45" s="40"/>
    </row>
    <row r="46" spans="2:23" s="127" customFormat="1" ht="12" customHeight="1" x14ac:dyDescent="0.2">
      <c r="B46" s="148"/>
      <c r="C46" s="149"/>
      <c r="D46" s="149"/>
      <c r="E46" s="149"/>
      <c r="F46" s="149"/>
      <c r="G46" s="149"/>
      <c r="H46" s="147" t="s">
        <v>183</v>
      </c>
      <c r="I46" s="150"/>
      <c r="K46" s="151" t="s">
        <v>185</v>
      </c>
    </row>
    <row r="47" spans="2:23" ht="15" x14ac:dyDescent="0.2">
      <c r="B47" s="16"/>
      <c r="C47" s="17" t="s">
        <v>19</v>
      </c>
      <c r="D47" s="57"/>
      <c r="E47" s="57"/>
      <c r="F47" s="57"/>
      <c r="G47" s="17"/>
      <c r="H47" s="60">
        <f>F19+H39</f>
        <v>4000.89</v>
      </c>
      <c r="I47" s="61"/>
      <c r="J47" s="91"/>
      <c r="K47" s="142">
        <f>(F19+H39)*L43</f>
        <v>0</v>
      </c>
      <c r="L47" s="91"/>
      <c r="M47" s="128"/>
      <c r="O47" s="154"/>
      <c r="P47" s="158"/>
      <c r="Q47" s="154"/>
      <c r="R47" s="154"/>
      <c r="S47" s="154"/>
    </row>
    <row r="48" spans="2:23" ht="15" x14ac:dyDescent="0.2">
      <c r="B48" s="16"/>
      <c r="C48" s="17" t="s">
        <v>24</v>
      </c>
      <c r="D48" s="17"/>
      <c r="E48" s="17"/>
      <c r="F48" s="17"/>
      <c r="G48" s="17"/>
      <c r="H48" s="60">
        <f>Taul1!E6</f>
        <v>851.19</v>
      </c>
      <c r="I48" s="61"/>
      <c r="K48" s="142">
        <f>Taul1!E6*L43</f>
        <v>0</v>
      </c>
      <c r="L48" s="91"/>
      <c r="M48" s="127"/>
      <c r="O48" s="154"/>
      <c r="P48" s="158"/>
      <c r="Q48" s="154"/>
      <c r="R48" s="154"/>
      <c r="S48" s="154"/>
      <c r="U48" s="89"/>
    </row>
    <row r="49" spans="2:24" ht="15" x14ac:dyDescent="0.2">
      <c r="B49" s="16"/>
      <c r="C49" s="17" t="s">
        <v>23</v>
      </c>
      <c r="D49" s="17"/>
      <c r="E49" s="17"/>
      <c r="F49" s="17"/>
      <c r="G49" s="17"/>
      <c r="H49" s="140" t="str">
        <f>IF(H42&lt;&gt;"",ROUND($H$47*Taul1!$F$2/'Osiot B,F ja G'!$H$42,2)*H41,"--")</f>
        <v>--</v>
      </c>
      <c r="I49" s="61"/>
      <c r="J49" s="107"/>
      <c r="K49" s="143" t="s">
        <v>184</v>
      </c>
      <c r="L49" s="91"/>
      <c r="O49" s="165"/>
      <c r="P49" s="154"/>
      <c r="Q49" s="154"/>
      <c r="R49" s="154"/>
      <c r="S49" s="154"/>
      <c r="U49" s="92"/>
      <c r="V49" s="92"/>
    </row>
    <row r="50" spans="2:24" ht="15.75" thickBot="1" x14ac:dyDescent="0.25">
      <c r="B50" s="16"/>
      <c r="C50" s="12" t="s">
        <v>26</v>
      </c>
      <c r="D50" s="12"/>
      <c r="E50" s="12"/>
      <c r="F50" s="12"/>
      <c r="G50" s="12"/>
      <c r="H50" s="66">
        <f>H40</f>
        <v>0</v>
      </c>
      <c r="I50" s="61"/>
      <c r="J50" s="40"/>
      <c r="K50" s="144">
        <f>H40*L43</f>
        <v>0</v>
      </c>
      <c r="L50" s="91"/>
      <c r="O50" s="166"/>
      <c r="P50" s="154"/>
      <c r="Q50" s="154"/>
      <c r="R50" s="154"/>
      <c r="S50" s="154"/>
      <c r="V50" s="92"/>
    </row>
    <row r="51" spans="2:24" ht="15.75" x14ac:dyDescent="0.25">
      <c r="B51" s="16"/>
      <c r="C51" s="18" t="s">
        <v>20</v>
      </c>
      <c r="D51" s="18"/>
      <c r="E51" s="18"/>
      <c r="F51" s="18"/>
      <c r="G51" s="18"/>
      <c r="H51" s="70">
        <f>SUM(H47:H50)</f>
        <v>4852.08</v>
      </c>
      <c r="I51" s="61"/>
      <c r="K51" s="145">
        <f>SUM(K47:K50)</f>
        <v>0</v>
      </c>
      <c r="L51" s="128"/>
      <c r="M51" s="91"/>
      <c r="O51" s="154"/>
      <c r="P51" s="154"/>
      <c r="Q51" s="154"/>
      <c r="R51" s="154"/>
      <c r="S51" s="154"/>
      <c r="X51" s="89"/>
    </row>
    <row r="52" spans="2:24" ht="6.75" customHeight="1" x14ac:dyDescent="0.2">
      <c r="B52" s="19"/>
      <c r="C52" s="20"/>
      <c r="D52" s="20"/>
      <c r="E52" s="20"/>
      <c r="F52" s="20"/>
      <c r="G52" s="20"/>
      <c r="H52" s="20"/>
      <c r="I52" s="21"/>
      <c r="K52" s="146"/>
      <c r="L52" s="52"/>
      <c r="O52" s="154"/>
      <c r="P52" s="154"/>
      <c r="Q52" s="154"/>
      <c r="R52" s="154"/>
      <c r="S52" s="154"/>
    </row>
    <row r="53" spans="2:24" x14ac:dyDescent="0.2">
      <c r="O53" s="154"/>
      <c r="P53" s="154"/>
      <c r="Q53" s="154"/>
      <c r="R53" s="154"/>
      <c r="S53" s="154"/>
    </row>
    <row r="54" spans="2:24" ht="15.75" x14ac:dyDescent="0.25">
      <c r="B54" s="29"/>
      <c r="C54" s="30" t="s">
        <v>44</v>
      </c>
      <c r="D54" s="30"/>
      <c r="E54" s="30"/>
      <c r="F54" s="30"/>
      <c r="G54" s="30"/>
      <c r="H54" s="88" t="str">
        <f>IF(H42="","--",Taul1!U4)</f>
        <v>--</v>
      </c>
      <c r="I54" s="62"/>
      <c r="J54" s="90"/>
      <c r="K54" s="91"/>
      <c r="L54" s="91"/>
      <c r="N54" s="89"/>
      <c r="O54" s="154"/>
      <c r="P54" s="167"/>
      <c r="Q54" s="167"/>
      <c r="R54" s="154"/>
      <c r="S54" s="154"/>
      <c r="U54" s="39"/>
    </row>
    <row r="55" spans="2:24" ht="15.75" x14ac:dyDescent="0.25">
      <c r="B55" s="29"/>
      <c r="C55" s="30" t="s">
        <v>43</v>
      </c>
      <c r="D55" s="30"/>
      <c r="E55" s="30"/>
      <c r="F55" s="30"/>
      <c r="G55" s="30"/>
      <c r="H55" s="88" t="str">
        <f>IF(H42="","--",Taul1!U5)</f>
        <v>--</v>
      </c>
      <c r="I55" s="62"/>
      <c r="K55" s="91"/>
      <c r="L55" s="91"/>
      <c r="O55" s="154"/>
      <c r="P55" s="167"/>
      <c r="Q55" s="167"/>
      <c r="R55" s="154"/>
      <c r="S55" s="154"/>
    </row>
    <row r="56" spans="2:24" x14ac:dyDescent="0.2">
      <c r="O56" s="154"/>
      <c r="P56" s="167"/>
      <c r="Q56" s="167"/>
      <c r="R56" s="154"/>
      <c r="S56" s="154"/>
      <c r="T56" s="63"/>
    </row>
    <row r="57" spans="2:24" ht="15" x14ac:dyDescent="0.2">
      <c r="C57" s="77"/>
      <c r="O57" s="154"/>
      <c r="P57" s="154"/>
      <c r="Q57" s="154"/>
      <c r="R57" s="154"/>
      <c r="S57" s="154"/>
    </row>
    <row r="58" spans="2:24" x14ac:dyDescent="0.2">
      <c r="F58" s="2"/>
      <c r="G58" s="127"/>
      <c r="H58" s="128"/>
      <c r="M58" s="89"/>
      <c r="N58" s="89"/>
      <c r="O58" s="154"/>
      <c r="P58" s="154"/>
      <c r="Q58" s="164"/>
      <c r="R58" s="154"/>
      <c r="S58" s="154"/>
    </row>
    <row r="59" spans="2:24" x14ac:dyDescent="0.2">
      <c r="F59" s="127"/>
      <c r="H59" s="156"/>
      <c r="Q59" s="111"/>
      <c r="R59" s="92"/>
    </row>
    <row r="60" spans="2:24" x14ac:dyDescent="0.2">
      <c r="F60" s="127"/>
      <c r="G60" s="127"/>
      <c r="H60" s="91"/>
      <c r="K60" s="91"/>
    </row>
    <row r="61" spans="2:24" x14ac:dyDescent="0.2">
      <c r="G61" s="127"/>
      <c r="H61" s="91"/>
      <c r="K61" s="91"/>
    </row>
    <row r="62" spans="2:24" x14ac:dyDescent="0.2">
      <c r="H62" s="91"/>
      <c r="S62" s="93"/>
      <c r="T62" s="63"/>
    </row>
    <row r="63" spans="2:24" x14ac:dyDescent="0.2">
      <c r="H63" s="104"/>
      <c r="S63" s="63"/>
      <c r="T63" s="93"/>
    </row>
    <row r="64" spans="2:24" x14ac:dyDescent="0.2">
      <c r="H64" s="91"/>
      <c r="S64" s="63"/>
      <c r="T64" s="63"/>
    </row>
    <row r="67" spans="7:15" x14ac:dyDescent="0.2">
      <c r="G67" s="104"/>
      <c r="O67" s="38"/>
    </row>
    <row r="68" spans="7:15" x14ac:dyDescent="0.2">
      <c r="G68" s="104"/>
    </row>
    <row r="69" spans="7:15" x14ac:dyDescent="0.2">
      <c r="G69" s="157"/>
      <c r="H69" s="38"/>
    </row>
    <row r="82" spans="4:9" x14ac:dyDescent="0.2">
      <c r="D82" s="38"/>
      <c r="E82" s="38"/>
      <c r="F82" s="105"/>
      <c r="G82" s="108"/>
      <c r="H82" s="63"/>
    </row>
    <row r="83" spans="4:9" x14ac:dyDescent="0.2">
      <c r="D83" s="38"/>
      <c r="E83" s="38"/>
      <c r="F83" s="105"/>
      <c r="G83" s="108"/>
      <c r="H83" s="63"/>
    </row>
    <row r="84" spans="4:9" x14ac:dyDescent="0.2">
      <c r="D84" s="38"/>
      <c r="E84" s="38"/>
      <c r="F84" s="105"/>
      <c r="G84" s="108"/>
      <c r="H84" s="63"/>
    </row>
    <row r="85" spans="4:9" x14ac:dyDescent="0.2">
      <c r="D85" s="38"/>
      <c r="E85" s="38"/>
      <c r="F85" s="105"/>
      <c r="G85" s="108"/>
      <c r="H85" s="63"/>
    </row>
    <row r="86" spans="4:9" x14ac:dyDescent="0.2">
      <c r="D86" s="38"/>
      <c r="E86" s="38"/>
      <c r="F86" s="105"/>
      <c r="G86" s="108"/>
      <c r="H86" s="106"/>
    </row>
    <row r="87" spans="4:9" x14ac:dyDescent="0.2">
      <c r="D87" s="38"/>
      <c r="E87" s="109"/>
      <c r="F87" s="105"/>
      <c r="G87" s="108"/>
      <c r="H87" s="106"/>
      <c r="I87" s="40"/>
    </row>
    <row r="88" spans="4:9" x14ac:dyDescent="0.2">
      <c r="D88" s="38"/>
      <c r="E88" s="38"/>
      <c r="F88" s="105"/>
      <c r="G88" s="108"/>
      <c r="H88" s="106"/>
    </row>
    <row r="89" spans="4:9" x14ac:dyDescent="0.2">
      <c r="D89" s="38"/>
      <c r="E89" s="109"/>
      <c r="F89" s="105"/>
      <c r="G89" s="108"/>
      <c r="H89" s="108"/>
      <c r="I89" s="40"/>
    </row>
    <row r="90" spans="4:9" x14ac:dyDescent="0.2">
      <c r="D90" s="38"/>
      <c r="E90" s="38"/>
      <c r="F90" s="105"/>
      <c r="G90" s="108"/>
      <c r="H90" s="63"/>
    </row>
    <row r="91" spans="4:9" x14ac:dyDescent="0.2">
      <c r="H91" s="63"/>
    </row>
    <row r="92" spans="4:9" x14ac:dyDescent="0.2">
      <c r="E92" s="40"/>
      <c r="G92" s="40"/>
      <c r="H92" s="63"/>
    </row>
    <row r="93" spans="4:9" x14ac:dyDescent="0.2">
      <c r="D93" s="40"/>
      <c r="E93" s="38"/>
      <c r="H93" s="106"/>
    </row>
    <row r="94" spans="4:9" x14ac:dyDescent="0.2">
      <c r="D94" s="40"/>
      <c r="E94" s="38"/>
      <c r="F94" s="52"/>
      <c r="H94" s="63"/>
    </row>
    <row r="95" spans="4:9" x14ac:dyDescent="0.2">
      <c r="D95" s="40"/>
      <c r="E95" s="38"/>
      <c r="F95" s="52"/>
      <c r="H95" s="63"/>
    </row>
    <row r="96" spans="4:9" x14ac:dyDescent="0.2">
      <c r="D96" s="40"/>
      <c r="E96" s="38"/>
      <c r="F96" s="105"/>
      <c r="G96" s="108"/>
      <c r="H96" s="63"/>
    </row>
    <row r="97" spans="4:8" x14ac:dyDescent="0.2">
      <c r="D97" s="40"/>
      <c r="E97" s="38"/>
      <c r="F97" s="105"/>
      <c r="G97" s="108"/>
      <c r="H97" s="63"/>
    </row>
    <row r="98" spans="4:8" x14ac:dyDescent="0.2">
      <c r="D98" s="40"/>
      <c r="E98" s="38"/>
      <c r="F98" s="105"/>
      <c r="G98" s="108"/>
      <c r="H98" s="63"/>
    </row>
    <row r="99" spans="4:8" x14ac:dyDescent="0.2">
      <c r="D99" s="40"/>
      <c r="E99" s="38"/>
      <c r="F99" s="105"/>
      <c r="G99" s="108"/>
      <c r="H99" s="106"/>
    </row>
    <row r="100" spans="4:8" x14ac:dyDescent="0.2">
      <c r="D100" s="40"/>
      <c r="E100" s="38"/>
      <c r="F100" s="105"/>
      <c r="G100" s="108"/>
      <c r="H100" s="63"/>
    </row>
    <row r="101" spans="4:8" x14ac:dyDescent="0.2">
      <c r="D101" s="40"/>
      <c r="E101" s="38"/>
      <c r="F101" s="105"/>
      <c r="G101" s="108"/>
      <c r="H101" s="63"/>
    </row>
    <row r="102" spans="4:8" x14ac:dyDescent="0.2">
      <c r="D102" s="40"/>
      <c r="E102" s="38"/>
      <c r="F102" s="105"/>
      <c r="G102" s="108"/>
      <c r="H102" s="63"/>
    </row>
    <row r="103" spans="4:8" x14ac:dyDescent="0.2">
      <c r="H103" s="63"/>
    </row>
    <row r="104" spans="4:8" x14ac:dyDescent="0.2">
      <c r="H104" s="63"/>
    </row>
    <row r="105" spans="4:8" x14ac:dyDescent="0.2">
      <c r="H105" s="63"/>
    </row>
    <row r="106" spans="4:8" x14ac:dyDescent="0.2">
      <c r="H106" s="63"/>
    </row>
    <row r="107" spans="4:8" x14ac:dyDescent="0.2">
      <c r="H107" s="63"/>
    </row>
    <row r="108" spans="4:8" x14ac:dyDescent="0.2">
      <c r="H108" s="63"/>
    </row>
    <row r="109" spans="4:8" x14ac:dyDescent="0.2">
      <c r="H109" s="63"/>
    </row>
    <row r="110" spans="4:8" x14ac:dyDescent="0.2">
      <c r="H110" s="63"/>
    </row>
    <row r="111" spans="4:8" x14ac:dyDescent="0.2">
      <c r="H111" s="63"/>
    </row>
    <row r="112" spans="4:8" x14ac:dyDescent="0.2">
      <c r="H112" s="63"/>
    </row>
    <row r="113" spans="1:5" x14ac:dyDescent="0.2">
      <c r="A113" s="177"/>
      <c r="B113" s="177"/>
    </row>
    <row r="115" spans="1:5" x14ac:dyDescent="0.2">
      <c r="B115" s="104"/>
      <c r="E115" s="89"/>
    </row>
    <row r="116" spans="1:5" x14ac:dyDescent="0.2">
      <c r="B116" s="104"/>
      <c r="E116" s="89"/>
    </row>
    <row r="118" spans="1:5" x14ac:dyDescent="0.2">
      <c r="B118" s="104"/>
      <c r="E118" s="89"/>
    </row>
    <row r="119" spans="1:5" x14ac:dyDescent="0.2">
      <c r="B119" s="104"/>
      <c r="E119" s="89"/>
    </row>
  </sheetData>
  <mergeCells count="5">
    <mergeCell ref="P54:Q56"/>
    <mergeCell ref="K38:L41"/>
    <mergeCell ref="C18:K18"/>
    <mergeCell ref="A113:B113"/>
    <mergeCell ref="F43:G43"/>
  </mergeCells>
  <phoneticPr fontId="4" type="noConversion"/>
  <dataValidations disablePrompts="1" count="1">
    <dataValidation type="decimal" operator="lessThan" allowBlank="1" showInputMessage="1" showErrorMessage="1" errorTitle="Väärä tuntimäärä" error="Anna luku, joka pienempi kuin viereinen opetusvelvollisuus." sqref="K43" xr:uid="{C58B1351-DD05-45F4-A4D0-FCE4E1D461D7}">
      <formula1>H42</formula1>
    </dataValidation>
  </dataValidations>
  <pageMargins left="0.6" right="0.33" top="0.66" bottom="0.74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Group Box 5">
              <controlPr defaultSize="0" autoFill="0" autoPict="0">
                <anchor moveWithCells="1" sizeWithCells="1">
                  <from>
                    <xdr:col>1</xdr:col>
                    <xdr:colOff>152400</xdr:colOff>
                    <xdr:row>27</xdr:row>
                    <xdr:rowOff>104775</xdr:rowOff>
                  </from>
                  <to>
                    <xdr:col>4</xdr:col>
                    <xdr:colOff>304800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Option Button 6">
              <controlPr defaultSize="0" autoFill="0" autoLine="0" autoPict="0">
                <anchor moveWithCells="1" sizeWithCells="1">
                  <from>
                    <xdr:col>2</xdr:col>
                    <xdr:colOff>152400</xdr:colOff>
                    <xdr:row>28</xdr:row>
                    <xdr:rowOff>9525</xdr:rowOff>
                  </from>
                  <to>
                    <xdr:col>3</xdr:col>
                    <xdr:colOff>314325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Option Button 7">
              <controlPr defaultSize="0" autoFill="0" autoLine="0" autoPict="0">
                <anchor moveWithCells="1" sizeWithCells="1">
                  <from>
                    <xdr:col>2</xdr:col>
                    <xdr:colOff>152400</xdr:colOff>
                    <xdr:row>29</xdr:row>
                    <xdr:rowOff>66675</xdr:rowOff>
                  </from>
                  <to>
                    <xdr:col>3</xdr:col>
                    <xdr:colOff>238125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Option Button 8">
              <controlPr defaultSize="0" autoFill="0" autoLine="0" autoPict="0">
                <anchor moveWithCells="1" sizeWithCells="1">
                  <from>
                    <xdr:col>2</xdr:col>
                    <xdr:colOff>152400</xdr:colOff>
                    <xdr:row>30</xdr:row>
                    <xdr:rowOff>123825</xdr:rowOff>
                  </from>
                  <to>
                    <xdr:col>3</xdr:col>
                    <xdr:colOff>314325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Option Button 9">
              <controlPr defaultSize="0" autoFill="0" autoLine="0" autoPict="0">
                <anchor moveWithCells="1" sizeWithCells="1">
                  <from>
                    <xdr:col>2</xdr:col>
                    <xdr:colOff>152400</xdr:colOff>
                    <xdr:row>32</xdr:row>
                    <xdr:rowOff>9525</xdr:rowOff>
                  </from>
                  <to>
                    <xdr:col>3</xdr:col>
                    <xdr:colOff>314325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Option Button 10">
              <controlPr defaultSize="0" autoFill="0" autoLine="0" autoPict="0">
                <anchor moveWithCells="1" sizeWithCells="1">
                  <from>
                    <xdr:col>2</xdr:col>
                    <xdr:colOff>152400</xdr:colOff>
                    <xdr:row>33</xdr:row>
                    <xdr:rowOff>57150</xdr:rowOff>
                  </from>
                  <to>
                    <xdr:col>3</xdr:col>
                    <xdr:colOff>314325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Option Button 11">
              <controlPr defaultSize="0" autoFill="0" autoLine="0" autoPict="0">
                <anchor moveWithCells="1" sizeWithCells="1">
                  <from>
                    <xdr:col>2</xdr:col>
                    <xdr:colOff>152400</xdr:colOff>
                    <xdr:row>34</xdr:row>
                    <xdr:rowOff>114300</xdr:rowOff>
                  </from>
                  <to>
                    <xdr:col>3</xdr:col>
                    <xdr:colOff>314325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11" name="Option Button 2">
              <controlPr defaultSize="0" autoFill="0" autoLine="0" autoPict="0">
                <anchor moveWithCells="1" sizeWithCells="1">
                  <from>
                    <xdr:col>2</xdr:col>
                    <xdr:colOff>95250</xdr:colOff>
                    <xdr:row>23</xdr:row>
                    <xdr:rowOff>104775</xdr:rowOff>
                  </from>
                  <to>
                    <xdr:col>4</xdr:col>
                    <xdr:colOff>180975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12" name="Option Button 3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25</xdr:row>
                    <xdr:rowOff>47625</xdr:rowOff>
                  </from>
                  <to>
                    <xdr:col>4</xdr:col>
                    <xdr:colOff>190500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3" name="Group Box 4">
              <controlPr defaultSize="0" autoFill="0" autoPict="0">
                <anchor moveWithCells="1" sizeWithCells="1">
                  <from>
                    <xdr:col>1</xdr:col>
                    <xdr:colOff>133350</xdr:colOff>
                    <xdr:row>23</xdr:row>
                    <xdr:rowOff>9525</xdr:rowOff>
                  </from>
                  <to>
                    <xdr:col>4</xdr:col>
                    <xdr:colOff>314325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List Box 13">
              <controlPr defaultSize="0" autoLine="0" autoPict="0">
                <anchor moveWithCells="1">
                  <from>
                    <xdr:col>1</xdr:col>
                    <xdr:colOff>38100</xdr:colOff>
                    <xdr:row>5</xdr:row>
                    <xdr:rowOff>57150</xdr:rowOff>
                  </from>
                  <to>
                    <xdr:col>11</xdr:col>
                    <xdr:colOff>314325</xdr:colOff>
                    <xdr:row>15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>
    <tabColor rgb="FF00B0F0"/>
    <pageSetUpPr autoPageBreaks="0"/>
  </sheetPr>
  <dimension ref="A1:AB113"/>
  <sheetViews>
    <sheetView showGridLines="0" zoomScaleNormal="100" workbookViewId="0">
      <selection activeCell="B2" sqref="B2"/>
    </sheetView>
  </sheetViews>
  <sheetFormatPr defaultRowHeight="12.75" x14ac:dyDescent="0.2"/>
  <cols>
    <col min="1" max="1" width="3.85546875" customWidth="1"/>
    <col min="2" max="2" width="2.5703125" customWidth="1"/>
    <col min="3" max="5" width="9.140625" customWidth="1"/>
    <col min="6" max="6" width="10.140625" customWidth="1"/>
    <col min="7" max="7" width="9.140625" customWidth="1"/>
    <col min="8" max="8" width="11.5703125" customWidth="1"/>
    <col min="9" max="9" width="2.42578125" customWidth="1"/>
    <col min="10" max="10" width="7.42578125" customWidth="1"/>
    <col min="11" max="11" width="5.85546875" customWidth="1"/>
    <col min="12" max="12" width="9.5703125" customWidth="1"/>
    <col min="13" max="13" width="11.5703125" customWidth="1"/>
    <col min="14" max="14" width="9.5703125" customWidth="1"/>
    <col min="15" max="15" width="12.140625" customWidth="1"/>
    <col min="17" max="17" width="13" customWidth="1"/>
    <col min="18" max="18" width="10.5703125" customWidth="1"/>
    <col min="20" max="20" width="8" bestFit="1" customWidth="1"/>
    <col min="27" max="28" width="9.5703125" bestFit="1" customWidth="1"/>
  </cols>
  <sheetData>
    <row r="1" spans="2:21" ht="20.25" thickBot="1" x14ac:dyDescent="0.35">
      <c r="B1" s="121" t="s">
        <v>202</v>
      </c>
      <c r="C1" s="121"/>
      <c r="D1" s="121"/>
      <c r="E1" s="121"/>
      <c r="F1" s="121"/>
      <c r="G1" s="121"/>
    </row>
    <row r="2" spans="2:21" ht="15.75" thickTop="1" x14ac:dyDescent="0.25">
      <c r="B2" s="120" t="s">
        <v>182</v>
      </c>
    </row>
    <row r="3" spans="2:21" x14ac:dyDescent="0.2">
      <c r="B3" s="39"/>
    </row>
    <row r="4" spans="2:21" x14ac:dyDescent="0.2">
      <c r="B4" t="s">
        <v>28</v>
      </c>
    </row>
    <row r="5" spans="2:21" x14ac:dyDescent="0.2">
      <c r="B5" s="40" t="s">
        <v>42</v>
      </c>
    </row>
    <row r="7" spans="2:21" x14ac:dyDescent="0.2">
      <c r="Q7" s="91"/>
      <c r="R7" s="50"/>
      <c r="S7" s="50"/>
      <c r="T7" s="50"/>
      <c r="U7" s="50"/>
    </row>
    <row r="8" spans="2:21" ht="18" x14ac:dyDescent="0.25">
      <c r="J8" s="42"/>
      <c r="Q8" s="110"/>
    </row>
    <row r="9" spans="2:21" x14ac:dyDescent="0.2">
      <c r="Q9" s="40"/>
    </row>
    <row r="10" spans="2:21" x14ac:dyDescent="0.2">
      <c r="P10" s="91"/>
      <c r="Q10" s="91"/>
    </row>
    <row r="11" spans="2:21" x14ac:dyDescent="0.2">
      <c r="P11" s="91"/>
      <c r="Q11" s="91"/>
    </row>
    <row r="12" spans="2:21" x14ac:dyDescent="0.2">
      <c r="O12" s="104"/>
    </row>
    <row r="13" spans="2:21" x14ac:dyDescent="0.2">
      <c r="O13" s="104"/>
    </row>
    <row r="14" spans="2:21" x14ac:dyDescent="0.2">
      <c r="P14" s="93"/>
    </row>
    <row r="15" spans="2:21" ht="15.75" customHeight="1" x14ac:dyDescent="0.2">
      <c r="B15" s="39" t="s">
        <v>52</v>
      </c>
      <c r="O15" s="111"/>
      <c r="P15" s="91"/>
      <c r="Q15" s="91"/>
    </row>
    <row r="16" spans="2:21" ht="26.25" customHeight="1" x14ac:dyDescent="0.2">
      <c r="C16" s="174" t="str">
        <f>VLOOKUP('C1'!D2,'C1'!$A$16:$P$25,16,0)</f>
        <v>41104001 Lehtori/soveltuva ylempi korkeakoulututkinto tai soveltuva ylempi ammattikorkeakoulututkinto</v>
      </c>
      <c r="D16" s="175"/>
      <c r="E16" s="175"/>
      <c r="F16" s="175"/>
      <c r="G16" s="175"/>
      <c r="H16" s="175"/>
      <c r="I16" s="175"/>
      <c r="J16" s="175"/>
      <c r="K16" s="176"/>
      <c r="L16" s="84"/>
      <c r="M16" s="84"/>
      <c r="N16" s="84"/>
      <c r="O16" s="112"/>
      <c r="P16" s="113"/>
    </row>
    <row r="17" spans="3:28" x14ac:dyDescent="0.2">
      <c r="C17" s="85" t="s">
        <v>25</v>
      </c>
      <c r="D17" s="86"/>
      <c r="E17" s="86"/>
      <c r="F17" s="87">
        <f>'C1'!D5</f>
        <v>3624.36</v>
      </c>
      <c r="O17" s="114"/>
    </row>
    <row r="18" spans="3:28" x14ac:dyDescent="0.2">
      <c r="C18" s="78"/>
      <c r="D18" s="78"/>
      <c r="E18" s="78"/>
      <c r="F18" s="78"/>
      <c r="G18" s="78"/>
      <c r="M18" s="63"/>
      <c r="O18" s="89"/>
      <c r="Q18" s="63"/>
    </row>
    <row r="19" spans="3:28" x14ac:dyDescent="0.2">
      <c r="C19" s="78"/>
      <c r="D19" s="78"/>
      <c r="E19" s="78"/>
      <c r="F19" s="80" t="s">
        <v>53</v>
      </c>
      <c r="G19" s="81"/>
      <c r="H19" s="32"/>
      <c r="I19" s="33"/>
    </row>
    <row r="20" spans="3:28" x14ac:dyDescent="0.2">
      <c r="F20" s="35" t="s">
        <v>55</v>
      </c>
      <c r="G20" s="40"/>
      <c r="H20" s="40"/>
      <c r="I20" s="34"/>
      <c r="X20" s="92"/>
    </row>
    <row r="21" spans="3:28" x14ac:dyDescent="0.2">
      <c r="F21" s="35" t="s">
        <v>56</v>
      </c>
      <c r="G21" s="40"/>
      <c r="H21" s="40"/>
      <c r="I21" s="34"/>
      <c r="O21" s="75"/>
      <c r="P21" s="75"/>
      <c r="Q21" s="40"/>
      <c r="W21" s="40"/>
    </row>
    <row r="22" spans="3:28" x14ac:dyDescent="0.2">
      <c r="F22" s="35" t="s">
        <v>57</v>
      </c>
      <c r="G22" s="40"/>
      <c r="H22" s="40"/>
      <c r="I22" s="34"/>
      <c r="O22" s="75"/>
      <c r="P22" s="75"/>
    </row>
    <row r="23" spans="3:28" x14ac:dyDescent="0.2">
      <c r="F23" s="35" t="s">
        <v>48</v>
      </c>
      <c r="G23" s="40"/>
      <c r="H23" s="40"/>
      <c r="I23" s="34"/>
      <c r="O23" s="75"/>
      <c r="P23" s="75"/>
      <c r="W23" s="117"/>
    </row>
    <row r="24" spans="3:28" ht="13.5" x14ac:dyDescent="0.25">
      <c r="C24" s="79"/>
      <c r="D24" s="76"/>
      <c r="E24" s="76"/>
      <c r="F24" s="35" t="s">
        <v>58</v>
      </c>
      <c r="G24" s="40"/>
      <c r="H24" s="40"/>
      <c r="I24" s="34"/>
      <c r="O24" s="75"/>
      <c r="P24" s="75"/>
      <c r="W24" s="117"/>
      <c r="AA24" s="63"/>
      <c r="AB24" s="63"/>
    </row>
    <row r="25" spans="3:28" ht="13.5" x14ac:dyDescent="0.25">
      <c r="C25" s="76"/>
      <c r="D25" s="76"/>
      <c r="E25" s="76"/>
      <c r="F25" s="35" t="s">
        <v>59</v>
      </c>
      <c r="G25" s="40"/>
      <c r="H25" s="40"/>
      <c r="I25" s="34"/>
      <c r="O25" s="75"/>
      <c r="P25" s="75"/>
      <c r="W25" s="117"/>
    </row>
    <row r="26" spans="3:28" ht="13.5" x14ac:dyDescent="0.25">
      <c r="C26" s="76"/>
      <c r="D26" s="76"/>
      <c r="E26" s="76"/>
      <c r="F26" s="35" t="s">
        <v>60</v>
      </c>
      <c r="G26" s="40"/>
      <c r="H26" s="40"/>
      <c r="I26" s="34"/>
      <c r="O26" s="75"/>
      <c r="P26" s="75"/>
      <c r="W26" s="117"/>
    </row>
    <row r="27" spans="3:28" ht="13.5" x14ac:dyDescent="0.25">
      <c r="C27" s="76"/>
      <c r="D27" s="76"/>
      <c r="E27" s="76"/>
      <c r="F27" s="35" t="s">
        <v>54</v>
      </c>
      <c r="G27" s="40"/>
      <c r="H27" s="40"/>
      <c r="I27" s="34"/>
      <c r="O27" s="75"/>
      <c r="P27" s="75"/>
      <c r="W27" s="117"/>
    </row>
    <row r="28" spans="3:28" ht="13.5" x14ac:dyDescent="0.25">
      <c r="C28" s="76"/>
      <c r="D28" s="76"/>
      <c r="E28" s="76"/>
      <c r="F28" s="36" t="s">
        <v>114</v>
      </c>
      <c r="G28" s="82"/>
      <c r="H28" s="82"/>
      <c r="I28" s="37"/>
      <c r="O28" s="75"/>
      <c r="P28" s="75"/>
      <c r="W28" s="75"/>
    </row>
    <row r="29" spans="3:28" ht="13.5" x14ac:dyDescent="0.25">
      <c r="C29" s="76"/>
      <c r="D29" s="76"/>
      <c r="E29" s="76"/>
      <c r="F29" s="76"/>
      <c r="O29" s="75"/>
      <c r="P29" s="75"/>
      <c r="W29" s="75"/>
    </row>
    <row r="30" spans="3:28" ht="13.5" x14ac:dyDescent="0.25">
      <c r="C30" s="76"/>
      <c r="D30" s="76"/>
      <c r="E30" s="76"/>
      <c r="F30" s="76"/>
      <c r="O30" s="75"/>
      <c r="P30" s="83"/>
      <c r="Q30" s="91"/>
      <c r="W30" s="83"/>
    </row>
    <row r="31" spans="3:28" x14ac:dyDescent="0.2">
      <c r="O31" s="75"/>
      <c r="P31" s="75"/>
      <c r="W31" s="75"/>
    </row>
    <row r="32" spans="3:28" ht="18" customHeight="1" x14ac:dyDescent="0.2"/>
    <row r="33" spans="2:24" ht="5.25" customHeight="1" x14ac:dyDescent="0.2">
      <c r="B33" s="22"/>
      <c r="C33" s="23"/>
      <c r="D33" s="23"/>
      <c r="E33" s="23"/>
      <c r="F33" s="23"/>
      <c r="G33" s="23"/>
      <c r="H33" s="23"/>
      <c r="I33" s="24"/>
    </row>
    <row r="34" spans="2:24" ht="15" x14ac:dyDescent="0.2">
      <c r="B34" s="25"/>
      <c r="C34" s="11" t="s">
        <v>171</v>
      </c>
      <c r="D34" s="55"/>
      <c r="E34" s="55"/>
      <c r="F34" s="55"/>
      <c r="G34" s="55"/>
      <c r="H34" s="125">
        <v>1500</v>
      </c>
      <c r="I34" s="59"/>
    </row>
    <row r="35" spans="2:24" ht="5.25" customHeight="1" x14ac:dyDescent="0.2">
      <c r="B35" s="26"/>
      <c r="C35" s="56"/>
      <c r="D35" s="56"/>
      <c r="E35" s="56"/>
      <c r="F35" s="56"/>
      <c r="G35" s="56"/>
      <c r="H35" s="56"/>
      <c r="I35" s="28"/>
    </row>
    <row r="37" spans="2:24" x14ac:dyDescent="0.2">
      <c r="B37" s="22"/>
      <c r="C37" s="23"/>
      <c r="D37" s="23"/>
      <c r="E37" s="23"/>
      <c r="F37" s="23"/>
      <c r="G37" s="23"/>
      <c r="H37" s="23"/>
      <c r="I37" s="24"/>
    </row>
    <row r="38" spans="2:24" ht="15" x14ac:dyDescent="0.2">
      <c r="B38" s="25"/>
      <c r="C38" s="11" t="s">
        <v>169</v>
      </c>
      <c r="D38" s="55"/>
      <c r="E38" s="11"/>
      <c r="F38" s="55"/>
      <c r="G38" s="55"/>
      <c r="H38" s="58"/>
      <c r="I38" s="59"/>
    </row>
    <row r="39" spans="2:24" ht="25.5" customHeight="1" x14ac:dyDescent="0.2">
      <c r="B39" s="25"/>
      <c r="C39" s="179" t="s">
        <v>170</v>
      </c>
      <c r="D39" s="179"/>
      <c r="E39" s="179"/>
      <c r="F39" s="179"/>
      <c r="G39" s="179"/>
      <c r="H39" s="122"/>
      <c r="I39" s="59"/>
    </row>
    <row r="40" spans="2:24" ht="15" x14ac:dyDescent="0.2">
      <c r="B40" s="25"/>
      <c r="C40" s="11" t="s">
        <v>26</v>
      </c>
      <c r="D40" s="55"/>
      <c r="E40" s="11"/>
      <c r="F40" s="55"/>
      <c r="G40" s="55"/>
      <c r="H40" s="58"/>
      <c r="I40" s="59"/>
    </row>
    <row r="41" spans="2:24" ht="15" x14ac:dyDescent="0.2">
      <c r="B41" s="26"/>
      <c r="C41" s="27"/>
      <c r="D41" s="56"/>
      <c r="E41" s="27"/>
      <c r="F41" s="56"/>
      <c r="G41" s="27"/>
      <c r="H41" s="56"/>
      <c r="I41" s="28"/>
    </row>
    <row r="43" spans="2:24" x14ac:dyDescent="0.2">
      <c r="B43" s="13"/>
      <c r="C43" s="14"/>
      <c r="D43" s="14"/>
      <c r="E43" s="14"/>
      <c r="F43" s="14"/>
      <c r="G43" s="14"/>
      <c r="H43" s="14"/>
      <c r="I43" s="15"/>
    </row>
    <row r="44" spans="2:24" ht="15" x14ac:dyDescent="0.2">
      <c r="B44" s="16"/>
      <c r="C44" s="17" t="s">
        <v>19</v>
      </c>
      <c r="D44" s="57"/>
      <c r="E44" s="57"/>
      <c r="F44" s="57"/>
      <c r="G44" s="17"/>
      <c r="H44" s="60">
        <f>IF(H34&lt;1500,H34/1500*('C1'!D6+'C1'!D7),'C1'!D6+'C1'!D7)</f>
        <v>4670.13</v>
      </c>
      <c r="I44" s="61"/>
      <c r="J44" s="91"/>
    </row>
    <row r="45" spans="2:24" ht="15" x14ac:dyDescent="0.2">
      <c r="B45" s="16"/>
      <c r="C45" s="17" t="s">
        <v>174</v>
      </c>
      <c r="D45" s="17"/>
      <c r="E45" s="17"/>
      <c r="F45" s="17"/>
      <c r="G45" s="17"/>
      <c r="H45" s="60">
        <f>'C1'!D11</f>
        <v>0</v>
      </c>
      <c r="I45" s="61"/>
      <c r="L45" s="129"/>
      <c r="M45" s="129"/>
      <c r="N45" s="124"/>
    </row>
    <row r="46" spans="2:24" ht="15" x14ac:dyDescent="0.2">
      <c r="B46" s="16"/>
      <c r="C46" s="17" t="s">
        <v>175</v>
      </c>
      <c r="D46" s="17"/>
      <c r="E46" s="17"/>
      <c r="F46" s="17"/>
      <c r="G46" s="17"/>
      <c r="H46" s="60">
        <f>'C1'!D12</f>
        <v>0</v>
      </c>
      <c r="I46" s="61"/>
    </row>
    <row r="47" spans="2:24" ht="15.75" thickBot="1" x14ac:dyDescent="0.25">
      <c r="B47" s="16"/>
      <c r="C47" s="12" t="s">
        <v>26</v>
      </c>
      <c r="D47" s="12"/>
      <c r="E47" s="12"/>
      <c r="F47" s="12"/>
      <c r="G47" s="12"/>
      <c r="H47" s="66">
        <f>H40</f>
        <v>0</v>
      </c>
      <c r="I47" s="61"/>
      <c r="J47" s="40"/>
      <c r="V47" s="92"/>
    </row>
    <row r="48" spans="2:24" ht="15.75" x14ac:dyDescent="0.25">
      <c r="B48" s="16"/>
      <c r="C48" s="18" t="s">
        <v>20</v>
      </c>
      <c r="D48" s="18"/>
      <c r="E48" s="18"/>
      <c r="F48" s="18"/>
      <c r="G48" s="18"/>
      <c r="H48" s="70">
        <f>SUM(H44:H47)</f>
        <v>4670.13</v>
      </c>
      <c r="I48" s="61"/>
      <c r="X48" s="89"/>
    </row>
    <row r="49" spans="2:25" x14ac:dyDescent="0.2">
      <c r="B49" s="19"/>
      <c r="C49" s="20"/>
      <c r="D49" s="20"/>
      <c r="E49" s="20"/>
      <c r="F49" s="20"/>
      <c r="G49" s="20"/>
      <c r="H49" s="20"/>
      <c r="I49" s="21"/>
      <c r="K49" s="106"/>
      <c r="L49" s="52"/>
    </row>
    <row r="51" spans="2:25" ht="15" x14ac:dyDescent="0.2">
      <c r="C51" s="77"/>
      <c r="S51" s="39"/>
    </row>
    <row r="52" spans="2:25" x14ac:dyDescent="0.2">
      <c r="L52" s="39"/>
      <c r="Q52" s="132"/>
    </row>
    <row r="53" spans="2:25" ht="15.75" x14ac:dyDescent="0.25">
      <c r="G53" s="127"/>
      <c r="H53" s="133"/>
    </row>
    <row r="54" spans="2:25" x14ac:dyDescent="0.2">
      <c r="L54" s="91"/>
    </row>
    <row r="55" spans="2:25" x14ac:dyDescent="0.2">
      <c r="G55" s="127"/>
      <c r="H55" s="63"/>
      <c r="L55" s="91"/>
      <c r="U55" s="127"/>
      <c r="V55" s="127"/>
      <c r="W55" s="127"/>
      <c r="X55" s="127"/>
      <c r="Y55" s="127"/>
    </row>
    <row r="56" spans="2:25" x14ac:dyDescent="0.2">
      <c r="H56" s="63"/>
      <c r="O56" s="127"/>
      <c r="P56" s="127"/>
      <c r="Q56" s="127"/>
      <c r="R56" s="127"/>
      <c r="S56" s="127"/>
      <c r="T56" s="63"/>
    </row>
    <row r="57" spans="2:25" x14ac:dyDescent="0.2">
      <c r="N57" s="91"/>
      <c r="O57" s="134"/>
      <c r="P57" s="91"/>
      <c r="Q57" s="91"/>
      <c r="R57" s="135"/>
      <c r="S57" s="63"/>
      <c r="T57" s="93"/>
    </row>
    <row r="58" spans="2:25" x14ac:dyDescent="0.2">
      <c r="N58" s="91"/>
      <c r="O58" s="134"/>
      <c r="P58" s="91"/>
      <c r="Q58" s="91"/>
      <c r="R58" s="135"/>
      <c r="S58" s="63"/>
      <c r="T58" s="63"/>
    </row>
    <row r="59" spans="2:25" x14ac:dyDescent="0.2">
      <c r="N59" s="91"/>
      <c r="O59" s="136"/>
      <c r="P59" s="91"/>
      <c r="Q59" s="91"/>
      <c r="R59" s="135"/>
    </row>
    <row r="60" spans="2:25" x14ac:dyDescent="0.2">
      <c r="N60" s="91"/>
      <c r="O60" s="134"/>
      <c r="P60" s="91"/>
      <c r="Q60" s="91"/>
      <c r="R60" s="135"/>
    </row>
    <row r="61" spans="2:25" x14ac:dyDescent="0.2">
      <c r="N61" s="91"/>
      <c r="O61" s="136"/>
      <c r="P61" s="91"/>
      <c r="Q61" s="91"/>
      <c r="R61" s="135"/>
      <c r="S61" s="91"/>
      <c r="T61" s="91"/>
    </row>
    <row r="62" spans="2:25" x14ac:dyDescent="0.2">
      <c r="L62" s="40"/>
      <c r="N62" s="91"/>
    </row>
    <row r="63" spans="2:25" x14ac:dyDescent="0.2">
      <c r="N63" s="91"/>
      <c r="O63" s="134"/>
      <c r="P63" s="91"/>
      <c r="Q63" s="91"/>
      <c r="R63" s="135"/>
    </row>
    <row r="64" spans="2:25" x14ac:dyDescent="0.2">
      <c r="N64" s="91"/>
      <c r="O64" s="134"/>
      <c r="P64" s="91"/>
      <c r="Q64" s="91"/>
      <c r="R64" s="135"/>
    </row>
    <row r="65" spans="12:28" x14ac:dyDescent="0.2">
      <c r="L65" s="40"/>
      <c r="M65" s="40"/>
      <c r="N65" s="110"/>
      <c r="O65" s="136"/>
      <c r="P65" s="91"/>
      <c r="Q65" s="91"/>
      <c r="R65" s="135"/>
    </row>
    <row r="66" spans="12:28" x14ac:dyDescent="0.2">
      <c r="N66" s="91"/>
      <c r="O66" s="134"/>
      <c r="P66" s="91"/>
      <c r="Q66" s="91"/>
      <c r="R66" s="135"/>
    </row>
    <row r="67" spans="12:28" x14ac:dyDescent="0.2">
      <c r="L67" s="40"/>
      <c r="N67" s="91"/>
      <c r="O67" s="136"/>
      <c r="P67" s="91"/>
      <c r="Q67" s="91"/>
      <c r="R67" s="135"/>
      <c r="S67" s="91"/>
      <c r="T67" s="91"/>
      <c r="U67" s="91"/>
      <c r="V67" s="91"/>
      <c r="W67" s="91"/>
      <c r="X67" s="91"/>
      <c r="Y67" s="91"/>
      <c r="Z67" s="135"/>
      <c r="AA67" s="91"/>
      <c r="AB67" s="91"/>
    </row>
    <row r="68" spans="12:28" x14ac:dyDescent="0.2">
      <c r="N68" s="91"/>
      <c r="O68" s="118"/>
      <c r="R68" s="91"/>
    </row>
    <row r="69" spans="12:28" x14ac:dyDescent="0.2">
      <c r="L69" s="40"/>
      <c r="N69" s="91"/>
      <c r="O69" s="134"/>
      <c r="P69" s="91"/>
      <c r="Q69" s="91"/>
      <c r="R69" s="135"/>
    </row>
    <row r="70" spans="12:28" x14ac:dyDescent="0.2">
      <c r="N70" s="91"/>
      <c r="O70" s="134"/>
      <c r="P70" s="91"/>
      <c r="Q70" s="91"/>
      <c r="R70" s="135"/>
    </row>
    <row r="71" spans="12:28" x14ac:dyDescent="0.2">
      <c r="L71" s="40"/>
      <c r="N71" s="91"/>
      <c r="O71" s="136"/>
      <c r="P71" s="91"/>
      <c r="Q71" s="91"/>
      <c r="R71" s="135"/>
    </row>
    <row r="72" spans="12:28" x14ac:dyDescent="0.2">
      <c r="N72" s="91"/>
      <c r="O72" s="134"/>
      <c r="P72" s="91"/>
      <c r="Q72" s="91"/>
      <c r="R72" s="135"/>
    </row>
    <row r="73" spans="12:28" x14ac:dyDescent="0.2">
      <c r="L73" s="40"/>
      <c r="N73" s="91"/>
      <c r="O73" s="136"/>
      <c r="P73" s="91"/>
      <c r="Q73" s="91"/>
      <c r="R73" s="135"/>
    </row>
    <row r="74" spans="12:28" x14ac:dyDescent="0.2">
      <c r="N74" s="91"/>
      <c r="P74" s="75"/>
    </row>
    <row r="75" spans="12:28" x14ac:dyDescent="0.2">
      <c r="N75" s="91"/>
      <c r="O75" s="134"/>
      <c r="P75" s="91"/>
      <c r="Q75" s="91"/>
      <c r="R75" s="135"/>
    </row>
    <row r="76" spans="12:28" x14ac:dyDescent="0.2">
      <c r="N76" s="91"/>
      <c r="O76" s="134"/>
      <c r="P76" s="91"/>
      <c r="Q76" s="91"/>
      <c r="R76" s="135"/>
    </row>
    <row r="77" spans="12:28" x14ac:dyDescent="0.2">
      <c r="N77" s="91"/>
      <c r="O77" s="136"/>
      <c r="P77" s="91"/>
      <c r="Q77" s="91"/>
      <c r="R77" s="135"/>
    </row>
    <row r="78" spans="12:28" x14ac:dyDescent="0.2">
      <c r="N78" s="91"/>
      <c r="O78" s="134"/>
      <c r="P78" s="91"/>
      <c r="Q78" s="91"/>
      <c r="R78" s="135"/>
    </row>
    <row r="79" spans="12:28" x14ac:dyDescent="0.2">
      <c r="N79" s="91"/>
      <c r="O79" s="136"/>
      <c r="P79" s="91"/>
      <c r="Q79" s="91"/>
      <c r="R79" s="135"/>
    </row>
    <row r="80" spans="12:28" x14ac:dyDescent="0.2">
      <c r="M80" s="38"/>
      <c r="N80" s="38"/>
      <c r="O80" s="105"/>
      <c r="P80" s="108"/>
      <c r="Q80" s="137"/>
    </row>
    <row r="81" spans="4:9" x14ac:dyDescent="0.2">
      <c r="D81" s="38"/>
      <c r="E81" s="109"/>
      <c r="F81" s="105"/>
      <c r="G81" s="108"/>
      <c r="H81" s="106"/>
      <c r="I81" s="40"/>
    </row>
    <row r="82" spans="4:9" x14ac:dyDescent="0.2">
      <c r="D82" s="38"/>
      <c r="E82" s="38"/>
      <c r="F82" s="105"/>
      <c r="G82" s="108"/>
      <c r="H82" s="106"/>
    </row>
    <row r="83" spans="4:9" x14ac:dyDescent="0.2">
      <c r="D83" s="38"/>
      <c r="E83" s="109"/>
      <c r="F83" s="105"/>
      <c r="G83" s="108"/>
      <c r="H83" s="108"/>
      <c r="I83" s="40"/>
    </row>
    <row r="84" spans="4:9" x14ac:dyDescent="0.2">
      <c r="D84" s="38"/>
      <c r="E84" s="38"/>
      <c r="F84" s="105"/>
      <c r="G84" s="108"/>
      <c r="H84" s="63"/>
    </row>
    <row r="85" spans="4:9" x14ac:dyDescent="0.2">
      <c r="H85" s="63"/>
    </row>
    <row r="86" spans="4:9" x14ac:dyDescent="0.2">
      <c r="E86" s="40"/>
      <c r="G86" s="40"/>
      <c r="H86" s="63"/>
    </row>
    <row r="87" spans="4:9" x14ac:dyDescent="0.2">
      <c r="D87" s="40"/>
      <c r="E87" s="38"/>
      <c r="H87" s="106"/>
    </row>
    <row r="88" spans="4:9" x14ac:dyDescent="0.2">
      <c r="D88" s="40"/>
      <c r="E88" s="38"/>
      <c r="F88" s="52"/>
      <c r="H88" s="63"/>
    </row>
    <row r="89" spans="4:9" x14ac:dyDescent="0.2">
      <c r="D89" s="40"/>
      <c r="E89" s="38"/>
      <c r="F89" s="52"/>
      <c r="H89" s="63"/>
    </row>
    <row r="90" spans="4:9" x14ac:dyDescent="0.2">
      <c r="D90" s="40"/>
      <c r="E90" s="38"/>
      <c r="F90" s="105"/>
      <c r="G90" s="108"/>
      <c r="H90" s="63"/>
    </row>
    <row r="91" spans="4:9" x14ac:dyDescent="0.2">
      <c r="D91" s="40"/>
      <c r="E91" s="38"/>
      <c r="F91" s="105"/>
      <c r="G91" s="108"/>
      <c r="H91" s="63"/>
    </row>
    <row r="92" spans="4:9" x14ac:dyDescent="0.2">
      <c r="D92" s="40"/>
      <c r="E92" s="38"/>
      <c r="F92" s="105"/>
      <c r="G92" s="108"/>
      <c r="H92" s="63"/>
    </row>
    <row r="93" spans="4:9" x14ac:dyDescent="0.2">
      <c r="D93" s="40"/>
      <c r="E93" s="38"/>
      <c r="F93" s="105"/>
      <c r="G93" s="108"/>
      <c r="H93" s="106"/>
    </row>
    <row r="94" spans="4:9" x14ac:dyDescent="0.2">
      <c r="D94" s="40"/>
      <c r="E94" s="38"/>
      <c r="F94" s="105"/>
      <c r="G94" s="108"/>
      <c r="H94" s="63"/>
    </row>
    <row r="95" spans="4:9" x14ac:dyDescent="0.2">
      <c r="D95" s="40"/>
      <c r="E95" s="38"/>
      <c r="F95" s="105"/>
      <c r="G95" s="108"/>
      <c r="H95" s="63"/>
    </row>
    <row r="96" spans="4:9" x14ac:dyDescent="0.2">
      <c r="D96" s="40"/>
      <c r="E96" s="38"/>
      <c r="F96" s="105"/>
      <c r="G96" s="108"/>
      <c r="H96" s="63"/>
    </row>
    <row r="97" spans="1:8" x14ac:dyDescent="0.2">
      <c r="H97" s="63"/>
    </row>
    <row r="98" spans="1:8" x14ac:dyDescent="0.2">
      <c r="H98" s="63"/>
    </row>
    <row r="99" spans="1:8" x14ac:dyDescent="0.2">
      <c r="H99" s="63"/>
    </row>
    <row r="100" spans="1:8" x14ac:dyDescent="0.2">
      <c r="H100" s="63"/>
    </row>
    <row r="101" spans="1:8" x14ac:dyDescent="0.2">
      <c r="H101" s="63"/>
    </row>
    <row r="102" spans="1:8" x14ac:dyDescent="0.2">
      <c r="H102" s="63"/>
    </row>
    <row r="103" spans="1:8" x14ac:dyDescent="0.2">
      <c r="H103" s="63"/>
    </row>
    <row r="104" spans="1:8" x14ac:dyDescent="0.2">
      <c r="H104" s="63"/>
    </row>
    <row r="105" spans="1:8" x14ac:dyDescent="0.2">
      <c r="H105" s="63"/>
    </row>
    <row r="106" spans="1:8" x14ac:dyDescent="0.2">
      <c r="H106" s="63"/>
    </row>
    <row r="107" spans="1:8" x14ac:dyDescent="0.2">
      <c r="A107" s="177"/>
      <c r="B107" s="177"/>
    </row>
    <row r="109" spans="1:8" x14ac:dyDescent="0.2">
      <c r="B109" s="104"/>
      <c r="E109" s="89"/>
    </row>
    <row r="110" spans="1:8" x14ac:dyDescent="0.2">
      <c r="B110" s="104"/>
      <c r="E110" s="89"/>
    </row>
    <row r="112" spans="1:8" x14ac:dyDescent="0.2">
      <c r="B112" s="104"/>
      <c r="E112" s="89"/>
    </row>
    <row r="113" spans="2:5" x14ac:dyDescent="0.2">
      <c r="B113" s="104"/>
      <c r="E113" s="89"/>
    </row>
  </sheetData>
  <mergeCells count="3">
    <mergeCell ref="C16:K16"/>
    <mergeCell ref="A107:B107"/>
    <mergeCell ref="C39:G39"/>
  </mergeCells>
  <pageMargins left="0.6" right="0.33" top="0.66" bottom="0.74" header="0.4921259845" footer="0.492125984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1" r:id="rId4" name="Group Box 5">
              <controlPr defaultSize="0" autoFill="0" autoPict="0">
                <anchor moveWithCells="1" sizeWithCells="1">
                  <from>
                    <xdr:col>1</xdr:col>
                    <xdr:colOff>152400</xdr:colOff>
                    <xdr:row>22</xdr:row>
                    <xdr:rowOff>104775</xdr:rowOff>
                  </from>
                  <to>
                    <xdr:col>4</xdr:col>
                    <xdr:colOff>304800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5" name="Option Button 6">
              <controlPr defaultSize="0" autoFill="0" autoLine="0" autoPict="0">
                <anchor moveWithCells="1" sizeWithCells="1">
                  <from>
                    <xdr:col>2</xdr:col>
                    <xdr:colOff>152400</xdr:colOff>
                    <xdr:row>23</xdr:row>
                    <xdr:rowOff>9525</xdr:rowOff>
                  </from>
                  <to>
                    <xdr:col>3</xdr:col>
                    <xdr:colOff>314325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6" name="Option Button 7">
              <controlPr defaultSize="0" autoFill="0" autoLine="0" autoPict="0">
                <anchor moveWithCells="1" sizeWithCells="1">
                  <from>
                    <xdr:col>2</xdr:col>
                    <xdr:colOff>152400</xdr:colOff>
                    <xdr:row>24</xdr:row>
                    <xdr:rowOff>66675</xdr:rowOff>
                  </from>
                  <to>
                    <xdr:col>3</xdr:col>
                    <xdr:colOff>238125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7" name="Option Button 8">
              <controlPr defaultSize="0" autoFill="0" autoLine="0" autoPict="0">
                <anchor moveWithCells="1" sizeWithCells="1">
                  <from>
                    <xdr:col>2</xdr:col>
                    <xdr:colOff>152400</xdr:colOff>
                    <xdr:row>25</xdr:row>
                    <xdr:rowOff>123825</xdr:rowOff>
                  </from>
                  <to>
                    <xdr:col>3</xdr:col>
                    <xdr:colOff>314325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8" name="Option Button 9">
              <controlPr defaultSize="0" autoFill="0" autoLine="0" autoPict="0">
                <anchor moveWithCells="1" sizeWithCells="1">
                  <from>
                    <xdr:col>2</xdr:col>
                    <xdr:colOff>152400</xdr:colOff>
                    <xdr:row>27</xdr:row>
                    <xdr:rowOff>9525</xdr:rowOff>
                  </from>
                  <to>
                    <xdr:col>3</xdr:col>
                    <xdr:colOff>314325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9" name="Option Button 10">
              <controlPr defaultSize="0" autoFill="0" autoLine="0" autoPict="0">
                <anchor moveWithCells="1" sizeWithCells="1">
                  <from>
                    <xdr:col>2</xdr:col>
                    <xdr:colOff>152400</xdr:colOff>
                    <xdr:row>28</xdr:row>
                    <xdr:rowOff>57150</xdr:rowOff>
                  </from>
                  <to>
                    <xdr:col>3</xdr:col>
                    <xdr:colOff>314325</xdr:colOff>
                    <xdr:row>29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0" name="Option Button 11">
              <controlPr defaultSize="0" autoFill="0" autoLine="0" autoPict="0">
                <anchor moveWithCells="1" sizeWithCells="1">
                  <from>
                    <xdr:col>2</xdr:col>
                    <xdr:colOff>152400</xdr:colOff>
                    <xdr:row>29</xdr:row>
                    <xdr:rowOff>114300</xdr:rowOff>
                  </from>
                  <to>
                    <xdr:col>3</xdr:col>
                    <xdr:colOff>314325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11" name="Option Button 2">
              <controlPr defaultSize="0" autoFill="0" autoLine="0" autoPict="0">
                <anchor moveWithCells="1" sizeWithCells="1">
                  <from>
                    <xdr:col>2</xdr:col>
                    <xdr:colOff>95250</xdr:colOff>
                    <xdr:row>18</xdr:row>
                    <xdr:rowOff>104775</xdr:rowOff>
                  </from>
                  <to>
                    <xdr:col>4</xdr:col>
                    <xdr:colOff>180975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12" name="Option Button 3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20</xdr:row>
                    <xdr:rowOff>47625</xdr:rowOff>
                  </from>
                  <to>
                    <xdr:col>4</xdr:col>
                    <xdr:colOff>190500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13" name="Group Box 4">
              <controlPr defaultSize="0" autoFill="0" autoPict="0">
                <anchor moveWithCells="1" sizeWithCells="1">
                  <from>
                    <xdr:col>1</xdr:col>
                    <xdr:colOff>133350</xdr:colOff>
                    <xdr:row>18</xdr:row>
                    <xdr:rowOff>9525</xdr:rowOff>
                  </from>
                  <to>
                    <xdr:col>4</xdr:col>
                    <xdr:colOff>314325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4" name="List Box 14">
              <controlPr defaultSize="0" autoLine="0" autoPict="0">
                <anchor moveWithCells="1">
                  <from>
                    <xdr:col>1</xdr:col>
                    <xdr:colOff>85725</xdr:colOff>
                    <xdr:row>5</xdr:row>
                    <xdr:rowOff>85725</xdr:rowOff>
                  </from>
                  <to>
                    <xdr:col>9</xdr:col>
                    <xdr:colOff>314325</xdr:colOff>
                    <xdr:row>13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3"/>
  <dimension ref="A1:AE65476"/>
  <sheetViews>
    <sheetView zoomScaleNormal="100" workbookViewId="0">
      <pane xSplit="4" ySplit="8" topLeftCell="E63" activePane="bottomRight" state="frozen"/>
      <selection activeCell="G9" sqref="G9"/>
      <selection pane="topRight" activeCell="G9" sqref="G9"/>
      <selection pane="bottomLeft" activeCell="G9" sqref="G9"/>
      <selection pane="bottomRight" activeCell="I85" sqref="I85"/>
    </sheetView>
  </sheetViews>
  <sheetFormatPr defaultColWidth="8.85546875" defaultRowHeight="12.75" x14ac:dyDescent="0.2"/>
  <cols>
    <col min="1" max="2" width="8.85546875" customWidth="1"/>
    <col min="3" max="3" width="8.85546875" style="47" customWidth="1"/>
    <col min="4" max="4" width="72.7109375" customWidth="1"/>
    <col min="5" max="5" width="11.28515625" customWidth="1"/>
    <col min="6" max="6" width="10" bestFit="1" customWidth="1"/>
    <col min="8" max="8" width="7.42578125" style="97" bestFit="1" customWidth="1"/>
    <col min="9" max="9" width="7.140625" style="97" bestFit="1" customWidth="1"/>
    <col min="10" max="10" width="4.85546875" style="97" bestFit="1" customWidth="1"/>
    <col min="11" max="11" width="5.42578125" style="97" bestFit="1" customWidth="1"/>
    <col min="12" max="12" width="4.85546875" style="97" bestFit="1" customWidth="1"/>
    <col min="13" max="13" width="5.7109375" style="97" bestFit="1" customWidth="1"/>
    <col min="20" max="20" width="10.42578125" customWidth="1"/>
    <col min="21" max="21" width="128.140625" bestFit="1" customWidth="1"/>
    <col min="22" max="22" width="21" bestFit="1" customWidth="1"/>
  </cols>
  <sheetData>
    <row r="1" spans="1:31" x14ac:dyDescent="0.2">
      <c r="A1" s="2"/>
      <c r="B1" s="2"/>
      <c r="C1" s="1"/>
      <c r="D1" s="50" t="s">
        <v>18</v>
      </c>
      <c r="E1" s="10">
        <v>1</v>
      </c>
      <c r="F1" s="2"/>
      <c r="G1" s="2"/>
      <c r="H1" s="73"/>
      <c r="T1">
        <f>VLOOKUP(E1,$A$9:$T$117,20,FALSE)</f>
        <v>1</v>
      </c>
    </row>
    <row r="2" spans="1:31" ht="15.75" x14ac:dyDescent="0.25">
      <c r="A2" s="5"/>
      <c r="B2" s="2"/>
      <c r="C2" s="1"/>
      <c r="D2" s="50" t="s">
        <v>17</v>
      </c>
      <c r="E2" s="10">
        <v>1</v>
      </c>
      <c r="F2" s="2">
        <v>0.83</v>
      </c>
      <c r="G2" s="2"/>
      <c r="H2" s="73"/>
      <c r="I2" s="97">
        <f>1/F2</f>
        <v>1.2048192771084338</v>
      </c>
      <c r="T2" s="64" t="str">
        <f>IF(Taul1!T1=1,"Valittu hinnoittelukohta ei ole","")</f>
        <v>Valittu hinnoittelukohta ei ole</v>
      </c>
    </row>
    <row r="3" spans="1:31" ht="15.75" x14ac:dyDescent="0.25">
      <c r="A3" s="2"/>
      <c r="B3" s="2"/>
      <c r="C3" s="1"/>
      <c r="D3" s="50" t="s">
        <v>3</v>
      </c>
      <c r="E3" s="9">
        <f>VLOOKUP(E1,A9:F117,4+E2)</f>
        <v>4000.89</v>
      </c>
      <c r="F3" s="4"/>
      <c r="G3" s="4"/>
      <c r="H3" s="95"/>
      <c r="T3" s="64" t="str">
        <f>IF(Taul1!T1=1,"ylituntipalkkiojärjestelmässä ","")</f>
        <v xml:space="preserve">ylituntipalkkiojärjestelmässä </v>
      </c>
    </row>
    <row r="4" spans="1:31" x14ac:dyDescent="0.2">
      <c r="A4" s="2"/>
      <c r="B4" s="2"/>
      <c r="C4" s="1"/>
      <c r="D4" s="50" t="s">
        <v>16</v>
      </c>
      <c r="E4" s="10">
        <v>6</v>
      </c>
      <c r="F4" s="4"/>
      <c r="G4" s="4"/>
      <c r="H4" s="96"/>
      <c r="I4" s="103">
        <f>VLOOKUP($E$1,$A$9:$M$116,9)/100</f>
        <v>0</v>
      </c>
      <c r="J4" s="103">
        <f>VLOOKUP($E$1,$A$9:$M$116,10)/100</f>
        <v>0</v>
      </c>
      <c r="K4" s="103">
        <f>VLOOKUP($E$1,$A$9:$M$116,11)/100</f>
        <v>0.05</v>
      </c>
      <c r="L4" s="103">
        <f>VLOOKUP($E$1,$A$9:$M$116,12)/100</f>
        <v>0.05</v>
      </c>
      <c r="M4" s="103">
        <f>VLOOKUP($E$1,$A$9:$M$116,13)/100</f>
        <v>0.1</v>
      </c>
      <c r="S4" s="65" t="s">
        <v>46</v>
      </c>
      <c r="T4" s="9" t="e">
        <f>ROUND(ROUND('Osiot B,F ja G'!H47*Taul1!$F$2/'Osiot B,F ja G'!$H$42,2)*12/G6,2)</f>
        <v>#DIV/0!</v>
      </c>
      <c r="U4" s="9" t="str">
        <f>IF(Taul1!T1=1,"--",Taul1!T4)</f>
        <v>--</v>
      </c>
    </row>
    <row r="5" spans="1:31" x14ac:dyDescent="0.2">
      <c r="A5" s="2"/>
      <c r="B5" s="2"/>
      <c r="C5" s="1"/>
      <c r="D5" s="50" t="s">
        <v>40</v>
      </c>
      <c r="E5" s="51">
        <f>VLOOKUP(E1,A9:S117,13+E4,FALSE)</f>
        <v>1.2127500000000002</v>
      </c>
      <c r="F5" s="4"/>
      <c r="P5" s="2"/>
      <c r="Q5" s="2"/>
      <c r="R5" s="2"/>
      <c r="S5" s="65" t="s">
        <v>47</v>
      </c>
      <c r="T5" s="9" t="e">
        <f>ROUND(ROUND('Osiot B,F ja G'!F19*Taul1!$F$2/'Osiot B,F ja G'!$H$42,2)*12/Taul1!G6,2)*Taul1!H6</f>
        <v>#DIV/0!</v>
      </c>
      <c r="U5" s="9" t="e">
        <f>IF(Taul1!T5=0,"--",Taul1!T5)</f>
        <v>#DIV/0!</v>
      </c>
      <c r="V5" s="3"/>
      <c r="W5" s="2"/>
      <c r="X5" s="2"/>
    </row>
    <row r="6" spans="1:31" x14ac:dyDescent="0.2">
      <c r="B6" s="2"/>
      <c r="D6" s="50" t="s">
        <v>41</v>
      </c>
      <c r="E6" s="9">
        <f>IF(E1&gt;=104,ROUND(E5*(E3+'Osiot B,F ja G'!H39)-('Osiot B,F ja G'!H39+Taul1!E3),ROUND(E5*E3-E3,2)),ROUND(E5*E3-E3,2))</f>
        <v>851.19</v>
      </c>
      <c r="F6" s="4"/>
      <c r="G6" s="10">
        <f>VLOOKUP($E$1,$A$9:$H$111,7)</f>
        <v>38</v>
      </c>
      <c r="H6" s="98">
        <f>VLOOKUP($E$1,$A$9:$H$111,8)</f>
        <v>0</v>
      </c>
      <c r="P6" s="2"/>
      <c r="Q6" s="2"/>
      <c r="R6" s="2"/>
      <c r="S6" s="45"/>
      <c r="T6" s="5"/>
      <c r="U6" s="5"/>
      <c r="V6" s="3"/>
      <c r="W6" s="2"/>
      <c r="X6" s="2"/>
    </row>
    <row r="7" spans="1:31" x14ac:dyDescent="0.2">
      <c r="B7" s="4"/>
      <c r="E7" s="10"/>
      <c r="F7" s="4"/>
      <c r="G7" s="10"/>
      <c r="H7" s="99"/>
      <c r="P7" s="4"/>
      <c r="Q7" s="4"/>
      <c r="R7" s="43"/>
      <c r="S7" s="45"/>
      <c r="T7" s="4"/>
      <c r="U7" s="4"/>
      <c r="V7" s="9"/>
      <c r="W7" s="5"/>
      <c r="X7" s="5"/>
    </row>
    <row r="8" spans="1:31" x14ac:dyDescent="0.2">
      <c r="A8" s="2" t="s">
        <v>13</v>
      </c>
      <c r="B8" s="5" t="s">
        <v>30</v>
      </c>
      <c r="C8" s="1" t="s">
        <v>11</v>
      </c>
      <c r="D8" s="2" t="s">
        <v>12</v>
      </c>
      <c r="E8" s="5" t="s">
        <v>4</v>
      </c>
      <c r="F8" s="5" t="s">
        <v>5</v>
      </c>
      <c r="G8" s="5" t="s">
        <v>27</v>
      </c>
      <c r="H8" s="100" t="s">
        <v>29</v>
      </c>
      <c r="I8" s="74" t="s">
        <v>6</v>
      </c>
      <c r="J8" s="74" t="s">
        <v>7</v>
      </c>
      <c r="K8" s="74" t="s">
        <v>8</v>
      </c>
      <c r="L8" s="74" t="s">
        <v>9</v>
      </c>
      <c r="M8" s="74" t="s">
        <v>10</v>
      </c>
      <c r="N8" s="8" t="s">
        <v>39</v>
      </c>
      <c r="O8" s="6" t="s">
        <v>6</v>
      </c>
      <c r="P8" s="6" t="s">
        <v>7</v>
      </c>
      <c r="Q8" s="6" t="s">
        <v>8</v>
      </c>
      <c r="R8" s="6" t="s">
        <v>9</v>
      </c>
      <c r="S8" s="7" t="s">
        <v>10</v>
      </c>
      <c r="T8" s="7" t="s">
        <v>45</v>
      </c>
      <c r="U8" t="s">
        <v>49</v>
      </c>
      <c r="V8" s="46"/>
      <c r="W8" s="8"/>
      <c r="X8" s="8"/>
      <c r="AA8" s="46"/>
      <c r="AB8" s="8"/>
      <c r="AC8" s="8"/>
      <c r="AD8" s="8"/>
      <c r="AE8" s="8"/>
    </row>
    <row r="9" spans="1:31" x14ac:dyDescent="0.2">
      <c r="A9" s="2">
        <v>1</v>
      </c>
      <c r="B9" s="2" t="s">
        <v>31</v>
      </c>
      <c r="C9" s="2">
        <v>40301101</v>
      </c>
      <c r="D9" s="2" t="s">
        <v>61</v>
      </c>
      <c r="E9" s="3">
        <v>4000.89</v>
      </c>
      <c r="F9" s="3">
        <v>3962.63</v>
      </c>
      <c r="G9" s="2">
        <v>38</v>
      </c>
      <c r="H9" s="73">
        <v>0</v>
      </c>
      <c r="I9" s="119">
        <v>0</v>
      </c>
      <c r="J9" s="119">
        <v>0</v>
      </c>
      <c r="K9" s="119">
        <v>5</v>
      </c>
      <c r="L9" s="119">
        <v>5</v>
      </c>
      <c r="M9" s="119">
        <v>10</v>
      </c>
      <c r="N9" s="48">
        <v>1</v>
      </c>
      <c r="O9" s="49">
        <f>I9/100+1</f>
        <v>1</v>
      </c>
      <c r="P9" s="49">
        <f t="shared" ref="P9:P47" si="0">O9*(J9/100+1)</f>
        <v>1</v>
      </c>
      <c r="Q9" s="49">
        <f t="shared" ref="Q9:Q47" si="1">P9*(K9/100+1)</f>
        <v>1.05</v>
      </c>
      <c r="R9" s="49">
        <f t="shared" ref="R9:R47" si="2">Q9*(L9/100+1)</f>
        <v>1.1025</v>
      </c>
      <c r="S9" s="49">
        <f t="shared" ref="S9:S47" si="3">R9*(M9/100+1)</f>
        <v>1.2127500000000002</v>
      </c>
      <c r="T9" s="71">
        <v>1</v>
      </c>
      <c r="U9" s="2" t="str">
        <f>C9&amp;" "&amp;V9&amp;D9</f>
        <v>40301101 Peruskoulu: Vuosiluokkia 1–6 käsittävän koulun rehtori, 12–23 palkkaperusteryhmää</v>
      </c>
      <c r="V9" s="2" t="s">
        <v>115</v>
      </c>
      <c r="W9" s="3"/>
      <c r="X9" s="3"/>
      <c r="Z9" s="38"/>
      <c r="AA9" s="38"/>
      <c r="AB9" s="38"/>
      <c r="AC9" s="38"/>
      <c r="AD9" s="91"/>
      <c r="AE9" s="91"/>
    </row>
    <row r="10" spans="1:31" x14ac:dyDescent="0.2">
      <c r="A10" s="2">
        <v>2</v>
      </c>
      <c r="B10" s="2" t="s">
        <v>31</v>
      </c>
      <c r="C10" s="2">
        <v>40301201</v>
      </c>
      <c r="D10" s="2" t="s">
        <v>62</v>
      </c>
      <c r="E10" s="3">
        <v>4132.8599999999997</v>
      </c>
      <c r="F10" s="3">
        <v>4093.31</v>
      </c>
      <c r="G10" s="2">
        <v>38</v>
      </c>
      <c r="H10" s="73">
        <v>0</v>
      </c>
      <c r="I10" s="119">
        <v>0</v>
      </c>
      <c r="J10" s="119">
        <v>0</v>
      </c>
      <c r="K10" s="119">
        <v>5</v>
      </c>
      <c r="L10" s="119">
        <v>5</v>
      </c>
      <c r="M10" s="119">
        <v>10</v>
      </c>
      <c r="N10" s="48">
        <v>1</v>
      </c>
      <c r="O10" s="49">
        <f t="shared" ref="O10:O79" si="4">I10/100+1</f>
        <v>1</v>
      </c>
      <c r="P10" s="49">
        <f t="shared" si="0"/>
        <v>1</v>
      </c>
      <c r="Q10" s="49">
        <f t="shared" si="1"/>
        <v>1.05</v>
      </c>
      <c r="R10" s="49">
        <f t="shared" si="2"/>
        <v>1.1025</v>
      </c>
      <c r="S10" s="49">
        <f t="shared" si="3"/>
        <v>1.2127500000000002</v>
      </c>
      <c r="T10" s="71">
        <v>1</v>
      </c>
      <c r="U10" s="2" t="str">
        <f t="shared" ref="U10:U80" si="5">C10&amp;" "&amp;V10&amp;D10</f>
        <v>40301201 Peruskoulu: Vuosiluokkia 1–6 käsittävän koulun rehtori, 24–30 palkkaperusteryhmää</v>
      </c>
      <c r="V10" s="2" t="s">
        <v>115</v>
      </c>
      <c r="W10" s="3"/>
      <c r="X10" s="3"/>
      <c r="Z10" s="38"/>
      <c r="AA10" s="38"/>
      <c r="AB10" s="38"/>
      <c r="AC10" s="38"/>
      <c r="AD10" s="91"/>
      <c r="AE10" s="91"/>
    </row>
    <row r="11" spans="1:31" x14ac:dyDescent="0.2">
      <c r="A11" s="2">
        <v>3</v>
      </c>
      <c r="B11" s="2" t="s">
        <v>31</v>
      </c>
      <c r="C11" s="2">
        <v>40301301</v>
      </c>
      <c r="D11" s="2" t="s">
        <v>118</v>
      </c>
      <c r="E11" s="3">
        <v>4296.8100000000004</v>
      </c>
      <c r="F11" s="3">
        <v>4255.66</v>
      </c>
      <c r="G11" s="2">
        <v>38</v>
      </c>
      <c r="H11" s="73">
        <v>0</v>
      </c>
      <c r="I11" s="119">
        <v>0</v>
      </c>
      <c r="J11" s="119">
        <v>0</v>
      </c>
      <c r="K11" s="119">
        <v>5</v>
      </c>
      <c r="L11" s="119">
        <v>5</v>
      </c>
      <c r="M11" s="119">
        <v>10</v>
      </c>
      <c r="N11" s="48">
        <v>1</v>
      </c>
      <c r="O11" s="49">
        <f t="shared" si="4"/>
        <v>1</v>
      </c>
      <c r="P11" s="49">
        <f t="shared" si="0"/>
        <v>1</v>
      </c>
      <c r="Q11" s="49">
        <f t="shared" si="1"/>
        <v>1.05</v>
      </c>
      <c r="R11" s="49">
        <f t="shared" si="2"/>
        <v>1.1025</v>
      </c>
      <c r="S11" s="49">
        <f t="shared" si="3"/>
        <v>1.2127500000000002</v>
      </c>
      <c r="T11" s="71">
        <v>1</v>
      </c>
      <c r="U11" s="2" t="str">
        <f t="shared" si="5"/>
        <v>40301301 Peruskoulu: Vuosiluokkia 1–6 käsittävän koulun rehtori, 31– 37 palkkaperusteryhmää</v>
      </c>
      <c r="V11" s="2" t="s">
        <v>115</v>
      </c>
      <c r="W11" s="3"/>
      <c r="X11" s="3"/>
      <c r="Z11" s="38"/>
      <c r="AA11" s="38"/>
      <c r="AB11" s="38"/>
      <c r="AC11" s="38"/>
      <c r="AD11" s="91"/>
      <c r="AE11" s="91"/>
    </row>
    <row r="12" spans="1:31" x14ac:dyDescent="0.2">
      <c r="A12" s="2">
        <v>4</v>
      </c>
      <c r="B12" s="2" t="s">
        <v>31</v>
      </c>
      <c r="C12" s="2">
        <v>40301401</v>
      </c>
      <c r="D12" s="2" t="s">
        <v>119</v>
      </c>
      <c r="E12" s="3">
        <v>4479.4399999999996</v>
      </c>
      <c r="F12" s="3">
        <v>4436.55</v>
      </c>
      <c r="G12" s="2">
        <v>38</v>
      </c>
      <c r="H12" s="73">
        <v>0</v>
      </c>
      <c r="I12" s="119">
        <v>0</v>
      </c>
      <c r="J12" s="119">
        <v>0</v>
      </c>
      <c r="K12" s="119">
        <v>5</v>
      </c>
      <c r="L12" s="119">
        <v>5</v>
      </c>
      <c r="M12" s="119">
        <v>10</v>
      </c>
      <c r="N12" s="48">
        <v>1</v>
      </c>
      <c r="O12" s="49">
        <f>I12/100+1</f>
        <v>1</v>
      </c>
      <c r="P12" s="49">
        <f>O12*(J12/100+1)</f>
        <v>1</v>
      </c>
      <c r="Q12" s="49">
        <f>P12*(K12/100+1)</f>
        <v>1.05</v>
      </c>
      <c r="R12" s="49">
        <f>Q12*(L12/100+1)</f>
        <v>1.1025</v>
      </c>
      <c r="S12" s="49">
        <f>R12*(M12/100+1)</f>
        <v>1.2127500000000002</v>
      </c>
      <c r="T12" s="71">
        <v>1</v>
      </c>
      <c r="U12" s="2" t="str">
        <f>C12&amp;" "&amp;V12&amp;D12</f>
        <v>40301401 Peruskoulu: Vuosiluokkia 1–6 käsittävän koulun rehtori, 38– palkkaperusteryhmää</v>
      </c>
      <c r="V12" s="2" t="s">
        <v>115</v>
      </c>
      <c r="W12" s="3"/>
      <c r="X12" s="3"/>
      <c r="Z12" s="38"/>
      <c r="AA12" s="38"/>
      <c r="AB12" s="38"/>
      <c r="AC12" s="38"/>
      <c r="AD12" s="91"/>
      <c r="AE12" s="91"/>
    </row>
    <row r="13" spans="1:31" x14ac:dyDescent="0.2">
      <c r="A13" s="2">
        <v>5</v>
      </c>
      <c r="B13" s="2" t="s">
        <v>31</v>
      </c>
      <c r="C13" s="2">
        <v>40301102</v>
      </c>
      <c r="D13" s="2" t="s">
        <v>63</v>
      </c>
      <c r="E13" s="3">
        <v>4132.8599999999997</v>
      </c>
      <c r="F13" s="3">
        <v>4093.31</v>
      </c>
      <c r="G13" s="2">
        <v>38</v>
      </c>
      <c r="H13" s="73">
        <v>0</v>
      </c>
      <c r="I13" s="119">
        <v>0</v>
      </c>
      <c r="J13" s="119">
        <v>0</v>
      </c>
      <c r="K13" s="119">
        <v>5</v>
      </c>
      <c r="L13" s="119">
        <v>5</v>
      </c>
      <c r="M13" s="119">
        <v>10</v>
      </c>
      <c r="N13" s="48">
        <v>1</v>
      </c>
      <c r="O13" s="49">
        <f t="shared" si="4"/>
        <v>1</v>
      </c>
      <c r="P13" s="49">
        <f t="shared" si="0"/>
        <v>1</v>
      </c>
      <c r="Q13" s="49">
        <f t="shared" si="1"/>
        <v>1.05</v>
      </c>
      <c r="R13" s="49">
        <f t="shared" si="2"/>
        <v>1.1025</v>
      </c>
      <c r="S13" s="49">
        <f t="shared" si="3"/>
        <v>1.2127500000000002</v>
      </c>
      <c r="T13" s="71">
        <v>1</v>
      </c>
      <c r="U13" s="2" t="str">
        <f t="shared" si="5"/>
        <v>40301102 Peruskoulu: Vuosiluokkien 7–9 käsittävän koulun rehtori, –6 palkkaperusteryhmää</v>
      </c>
      <c r="V13" s="2" t="s">
        <v>115</v>
      </c>
      <c r="W13" s="3"/>
      <c r="X13" s="3"/>
      <c r="Z13" s="38"/>
      <c r="AA13" s="38"/>
      <c r="AB13" s="38"/>
      <c r="AC13" s="38"/>
      <c r="AD13" s="91"/>
      <c r="AE13" s="91"/>
    </row>
    <row r="14" spans="1:31" x14ac:dyDescent="0.2">
      <c r="A14" s="2">
        <v>6</v>
      </c>
      <c r="B14" s="2" t="s">
        <v>31</v>
      </c>
      <c r="C14" s="2">
        <v>40301202</v>
      </c>
      <c r="D14" s="2" t="s">
        <v>64</v>
      </c>
      <c r="E14" s="3">
        <v>4469.88</v>
      </c>
      <c r="F14" s="3">
        <v>4427.1099999999997</v>
      </c>
      <c r="G14" s="2">
        <v>38</v>
      </c>
      <c r="H14" s="73">
        <v>0</v>
      </c>
      <c r="I14" s="119">
        <v>0</v>
      </c>
      <c r="J14" s="119">
        <v>0</v>
      </c>
      <c r="K14" s="119">
        <v>5</v>
      </c>
      <c r="L14" s="119">
        <v>5</v>
      </c>
      <c r="M14" s="119">
        <v>10</v>
      </c>
      <c r="N14" s="48">
        <v>1</v>
      </c>
      <c r="O14" s="49">
        <f t="shared" si="4"/>
        <v>1</v>
      </c>
      <c r="P14" s="49">
        <f t="shared" si="0"/>
        <v>1</v>
      </c>
      <c r="Q14" s="49">
        <f t="shared" si="1"/>
        <v>1.05</v>
      </c>
      <c r="R14" s="49">
        <f t="shared" si="2"/>
        <v>1.1025</v>
      </c>
      <c r="S14" s="49">
        <f t="shared" si="3"/>
        <v>1.2127500000000002</v>
      </c>
      <c r="T14" s="71">
        <v>1</v>
      </c>
      <c r="U14" s="2" t="str">
        <f t="shared" si="5"/>
        <v>40301202 Peruskoulu: Vuosiluokkia 7–9 käsittävän koulun rehtori, 7–14 palkkaperusteryhmää</v>
      </c>
      <c r="V14" s="2" t="s">
        <v>115</v>
      </c>
      <c r="W14" s="3"/>
      <c r="X14" s="3"/>
      <c r="Z14" s="38"/>
      <c r="AA14" s="38"/>
      <c r="AB14" s="38"/>
      <c r="AC14" s="38"/>
      <c r="AD14" s="91"/>
      <c r="AE14" s="91"/>
    </row>
    <row r="15" spans="1:31" x14ac:dyDescent="0.2">
      <c r="A15" s="2">
        <v>7</v>
      </c>
      <c r="B15" s="2" t="s">
        <v>31</v>
      </c>
      <c r="C15" s="2">
        <v>40301302</v>
      </c>
      <c r="D15" s="2" t="s">
        <v>65</v>
      </c>
      <c r="E15" s="3">
        <v>4664.2299999999996</v>
      </c>
      <c r="F15" s="3">
        <v>4619.6400000000003</v>
      </c>
      <c r="G15" s="2">
        <v>38</v>
      </c>
      <c r="H15" s="73">
        <v>0</v>
      </c>
      <c r="I15" s="119">
        <v>0</v>
      </c>
      <c r="J15" s="119">
        <v>0</v>
      </c>
      <c r="K15" s="119">
        <v>5</v>
      </c>
      <c r="L15" s="119">
        <v>5</v>
      </c>
      <c r="M15" s="119">
        <v>10</v>
      </c>
      <c r="N15" s="48">
        <v>1</v>
      </c>
      <c r="O15" s="49">
        <f t="shared" si="4"/>
        <v>1</v>
      </c>
      <c r="P15" s="49">
        <f t="shared" si="0"/>
        <v>1</v>
      </c>
      <c r="Q15" s="49">
        <f t="shared" si="1"/>
        <v>1.05</v>
      </c>
      <c r="R15" s="49">
        <f t="shared" si="2"/>
        <v>1.1025</v>
      </c>
      <c r="S15" s="49">
        <f t="shared" si="3"/>
        <v>1.2127500000000002</v>
      </c>
      <c r="T15" s="71">
        <v>1</v>
      </c>
      <c r="U15" s="2" t="str">
        <f t="shared" si="5"/>
        <v>40301302 Peruskoulu: Vuosiluokkia 7–9 käsittävän koulun rehtori, 15–19 palkkaperusteryhmää</v>
      </c>
      <c r="V15" s="2" t="s">
        <v>115</v>
      </c>
      <c r="W15" s="3"/>
      <c r="X15" s="3"/>
      <c r="Z15" s="38"/>
      <c r="AA15" s="38"/>
      <c r="AB15" s="38"/>
      <c r="AC15" s="38"/>
      <c r="AD15" s="91"/>
      <c r="AE15" s="91"/>
    </row>
    <row r="16" spans="1:31" x14ac:dyDescent="0.2">
      <c r="A16" s="2">
        <v>8</v>
      </c>
      <c r="B16" s="2" t="s">
        <v>31</v>
      </c>
      <c r="C16" s="2">
        <v>40301402</v>
      </c>
      <c r="D16" s="2" t="s">
        <v>120</v>
      </c>
      <c r="E16" s="3">
        <v>4862.63</v>
      </c>
      <c r="F16" s="3">
        <v>4816.08</v>
      </c>
      <c r="G16" s="2">
        <v>38</v>
      </c>
      <c r="H16" s="73">
        <v>0</v>
      </c>
      <c r="I16" s="119">
        <v>0</v>
      </c>
      <c r="J16" s="119">
        <v>0</v>
      </c>
      <c r="K16" s="119">
        <v>5</v>
      </c>
      <c r="L16" s="119">
        <v>5</v>
      </c>
      <c r="M16" s="119">
        <v>10</v>
      </c>
      <c r="N16" s="48">
        <v>1</v>
      </c>
      <c r="O16" s="49">
        <f t="shared" si="4"/>
        <v>1</v>
      </c>
      <c r="P16" s="49">
        <f t="shared" si="0"/>
        <v>1</v>
      </c>
      <c r="Q16" s="49">
        <f t="shared" si="1"/>
        <v>1.05</v>
      </c>
      <c r="R16" s="49">
        <f t="shared" si="2"/>
        <v>1.1025</v>
      </c>
      <c r="S16" s="49">
        <f t="shared" si="3"/>
        <v>1.2127500000000002</v>
      </c>
      <c r="T16" s="71">
        <v>1</v>
      </c>
      <c r="U16" s="2" t="str">
        <f t="shared" si="5"/>
        <v>40301402 Peruskoulu: Vuosiluokkia 7–9 käsittävän koulun rehtori, 20–24 palkkaperusteryhmää</v>
      </c>
      <c r="V16" s="2" t="s">
        <v>115</v>
      </c>
      <c r="W16" s="3"/>
      <c r="X16" s="3"/>
      <c r="Z16" s="38"/>
      <c r="AA16" s="38"/>
      <c r="AB16" s="38"/>
      <c r="AC16" s="38"/>
      <c r="AD16" s="91"/>
      <c r="AE16" s="91"/>
    </row>
    <row r="17" spans="1:31" x14ac:dyDescent="0.2">
      <c r="A17" s="2">
        <v>9</v>
      </c>
      <c r="B17" s="2" t="s">
        <v>31</v>
      </c>
      <c r="C17" s="2">
        <v>40301502</v>
      </c>
      <c r="D17" s="2" t="s">
        <v>121</v>
      </c>
      <c r="E17" s="3">
        <v>5069.3100000000004</v>
      </c>
      <c r="F17" s="3">
        <v>5020.79</v>
      </c>
      <c r="G17" s="2">
        <v>38</v>
      </c>
      <c r="H17" s="73">
        <v>0</v>
      </c>
      <c r="I17" s="119">
        <v>0</v>
      </c>
      <c r="J17" s="119">
        <v>0</v>
      </c>
      <c r="K17" s="119">
        <v>5</v>
      </c>
      <c r="L17" s="119">
        <v>5</v>
      </c>
      <c r="M17" s="119">
        <v>10</v>
      </c>
      <c r="N17" s="48">
        <v>1</v>
      </c>
      <c r="O17" s="49">
        <f>I17/100+1</f>
        <v>1</v>
      </c>
      <c r="P17" s="49">
        <f t="shared" ref="P17:S18" si="6">O17*(J17/100+1)</f>
        <v>1</v>
      </c>
      <c r="Q17" s="49">
        <f t="shared" si="6"/>
        <v>1.05</v>
      </c>
      <c r="R17" s="49">
        <f t="shared" si="6"/>
        <v>1.1025</v>
      </c>
      <c r="S17" s="49">
        <f t="shared" si="6"/>
        <v>1.2127500000000002</v>
      </c>
      <c r="T17" s="71">
        <v>1</v>
      </c>
      <c r="U17" s="2" t="str">
        <f>C17&amp;" "&amp;V17&amp;D17</f>
        <v>40301502 Peruskoulu: Vuosiluokkia 7–9 käsittävän koulun rehtori, 25– palkkaperusteryhmää</v>
      </c>
      <c r="V17" s="2" t="s">
        <v>115</v>
      </c>
      <c r="W17" s="3"/>
      <c r="X17" s="3"/>
      <c r="Z17" s="38"/>
      <c r="AA17" s="38"/>
      <c r="AB17" s="38"/>
      <c r="AC17" s="38"/>
      <c r="AD17" s="91"/>
      <c r="AE17" s="91"/>
    </row>
    <row r="18" spans="1:31" x14ac:dyDescent="0.2">
      <c r="A18" s="2">
        <v>10</v>
      </c>
      <c r="B18" s="2" t="s">
        <v>31</v>
      </c>
      <c r="C18" s="2">
        <v>40301602</v>
      </c>
      <c r="D18" s="2" t="s">
        <v>189</v>
      </c>
      <c r="E18" s="3">
        <v>5313.45</v>
      </c>
      <c r="F18" s="3">
        <v>5262.59</v>
      </c>
      <c r="G18" s="2">
        <v>38</v>
      </c>
      <c r="H18" s="73">
        <v>0</v>
      </c>
      <c r="I18" s="119">
        <v>0</v>
      </c>
      <c r="J18" s="119">
        <v>0</v>
      </c>
      <c r="K18" s="119">
        <v>5</v>
      </c>
      <c r="L18" s="119">
        <v>5</v>
      </c>
      <c r="M18" s="119">
        <v>10</v>
      </c>
      <c r="N18" s="48">
        <v>1</v>
      </c>
      <c r="O18" s="49">
        <f>I18/100+1</f>
        <v>1</v>
      </c>
      <c r="P18" s="49">
        <f t="shared" si="6"/>
        <v>1</v>
      </c>
      <c r="Q18" s="49">
        <f t="shared" si="6"/>
        <v>1.05</v>
      </c>
      <c r="R18" s="49">
        <f t="shared" si="6"/>
        <v>1.1025</v>
      </c>
      <c r="S18" s="49">
        <f t="shared" si="6"/>
        <v>1.2127500000000002</v>
      </c>
      <c r="T18" s="71">
        <v>1</v>
      </c>
      <c r="U18" s="2" t="str">
        <f>C18&amp;" "&amp;V18&amp;D18</f>
        <v>40301602 Peruskoulu: Vuosiluokkia 7–9 käsittävän koulun rehtori, 45– palkkaperusteryhmää</v>
      </c>
      <c r="V18" s="2" t="s">
        <v>115</v>
      </c>
      <c r="W18" s="3"/>
      <c r="X18" s="3"/>
      <c r="Z18" s="38"/>
      <c r="AA18" s="38"/>
      <c r="AB18" s="38"/>
      <c r="AC18" s="38"/>
      <c r="AD18" s="91"/>
      <c r="AE18" s="91"/>
    </row>
    <row r="19" spans="1:31" x14ac:dyDescent="0.2">
      <c r="A19" s="2">
        <v>11</v>
      </c>
      <c r="B19" s="2" t="s">
        <v>31</v>
      </c>
      <c r="C19" s="2">
        <v>40301103</v>
      </c>
      <c r="D19" s="2" t="s">
        <v>66</v>
      </c>
      <c r="E19" s="3">
        <v>4132.8599999999997</v>
      </c>
      <c r="F19" s="3">
        <v>4093.31</v>
      </c>
      <c r="G19" s="2">
        <v>38</v>
      </c>
      <c r="H19" s="73">
        <v>0</v>
      </c>
      <c r="I19" s="119">
        <v>0</v>
      </c>
      <c r="J19" s="119">
        <v>0</v>
      </c>
      <c r="K19" s="119">
        <v>5</v>
      </c>
      <c r="L19" s="119">
        <v>5</v>
      </c>
      <c r="M19" s="119">
        <v>10</v>
      </c>
      <c r="N19" s="48">
        <v>1</v>
      </c>
      <c r="O19" s="49">
        <f t="shared" si="4"/>
        <v>1</v>
      </c>
      <c r="P19" s="49">
        <f t="shared" si="0"/>
        <v>1</v>
      </c>
      <c r="Q19" s="49">
        <f t="shared" si="1"/>
        <v>1.05</v>
      </c>
      <c r="R19" s="49">
        <f t="shared" si="2"/>
        <v>1.1025</v>
      </c>
      <c r="S19" s="49">
        <f t="shared" si="3"/>
        <v>1.2127500000000002</v>
      </c>
      <c r="T19" s="71">
        <v>1</v>
      </c>
      <c r="U19" s="2" t="str">
        <f t="shared" si="5"/>
        <v>40301103 Peruskoulu: Erityiskoulun rehtori, 6–11 palkkaperusteryhmää</v>
      </c>
      <c r="V19" s="2" t="s">
        <v>115</v>
      </c>
      <c r="W19" s="3"/>
      <c r="X19" s="3"/>
      <c r="Z19" s="38"/>
      <c r="AA19" s="38"/>
      <c r="AB19" s="38"/>
      <c r="AC19" s="38"/>
      <c r="AD19" s="91"/>
      <c r="AE19" s="91"/>
    </row>
    <row r="20" spans="1:31" x14ac:dyDescent="0.2">
      <c r="A20" s="2">
        <v>12</v>
      </c>
      <c r="B20" s="2" t="s">
        <v>31</v>
      </c>
      <c r="C20" s="2">
        <v>40301203</v>
      </c>
      <c r="D20" s="2" t="s">
        <v>67</v>
      </c>
      <c r="E20" s="3">
        <v>4296.8100000000004</v>
      </c>
      <c r="F20" s="3">
        <v>4255.66</v>
      </c>
      <c r="G20" s="2">
        <v>38</v>
      </c>
      <c r="H20" s="73">
        <v>0</v>
      </c>
      <c r="I20" s="119">
        <v>0</v>
      </c>
      <c r="J20" s="119">
        <v>0</v>
      </c>
      <c r="K20" s="119">
        <v>5</v>
      </c>
      <c r="L20" s="119">
        <v>5</v>
      </c>
      <c r="M20" s="119">
        <v>10</v>
      </c>
      <c r="N20" s="48">
        <v>1</v>
      </c>
      <c r="O20" s="49">
        <f t="shared" si="4"/>
        <v>1</v>
      </c>
      <c r="P20" s="49">
        <f t="shared" si="0"/>
        <v>1</v>
      </c>
      <c r="Q20" s="49">
        <f t="shared" si="1"/>
        <v>1.05</v>
      </c>
      <c r="R20" s="49">
        <f t="shared" si="2"/>
        <v>1.1025</v>
      </c>
      <c r="S20" s="49">
        <f t="shared" si="3"/>
        <v>1.2127500000000002</v>
      </c>
      <c r="T20" s="71">
        <v>1</v>
      </c>
      <c r="U20" s="2" t="str">
        <f t="shared" si="5"/>
        <v>40301203 Peruskoulu: Erityiskoulun rehtori, 12–20 palkkaperusteryhmää</v>
      </c>
      <c r="V20" s="2" t="s">
        <v>115</v>
      </c>
      <c r="W20" s="3"/>
      <c r="X20" s="3"/>
      <c r="Z20" s="38"/>
      <c r="AA20" s="38"/>
      <c r="AB20" s="38"/>
      <c r="AC20" s="38"/>
      <c r="AD20" s="91"/>
      <c r="AE20" s="91"/>
    </row>
    <row r="21" spans="1:31" x14ac:dyDescent="0.2">
      <c r="A21" s="2">
        <v>13</v>
      </c>
      <c r="B21" s="2" t="s">
        <v>31</v>
      </c>
      <c r="C21" s="2">
        <v>40301303</v>
      </c>
      <c r="D21" s="2" t="s">
        <v>68</v>
      </c>
      <c r="E21" s="3">
        <v>4664.2299999999996</v>
      </c>
      <c r="F21" s="3">
        <v>4619.6400000000003</v>
      </c>
      <c r="G21" s="2">
        <v>38</v>
      </c>
      <c r="H21" s="73">
        <v>0</v>
      </c>
      <c r="I21" s="119">
        <v>0</v>
      </c>
      <c r="J21" s="119">
        <v>0</v>
      </c>
      <c r="K21" s="119">
        <v>5</v>
      </c>
      <c r="L21" s="119">
        <v>5</v>
      </c>
      <c r="M21" s="119">
        <v>10</v>
      </c>
      <c r="N21" s="48">
        <v>1</v>
      </c>
      <c r="O21" s="49">
        <f t="shared" si="4"/>
        <v>1</v>
      </c>
      <c r="P21" s="49">
        <f t="shared" si="0"/>
        <v>1</v>
      </c>
      <c r="Q21" s="49">
        <f t="shared" si="1"/>
        <v>1.05</v>
      </c>
      <c r="R21" s="49">
        <f t="shared" si="2"/>
        <v>1.1025</v>
      </c>
      <c r="S21" s="49">
        <f t="shared" si="3"/>
        <v>1.2127500000000002</v>
      </c>
      <c r="T21" s="71">
        <v>1</v>
      </c>
      <c r="U21" s="2" t="str">
        <f t="shared" si="5"/>
        <v>40301303 Peruskoulu: Erityiskoulun rehtori, 21–25 palkkaperusteryhmää</v>
      </c>
      <c r="V21" s="2" t="s">
        <v>115</v>
      </c>
      <c r="W21" s="3"/>
      <c r="X21" s="3"/>
      <c r="Z21" s="38"/>
      <c r="AA21" s="38"/>
      <c r="AB21" s="38"/>
      <c r="AC21" s="38"/>
      <c r="AD21" s="91"/>
      <c r="AE21" s="91"/>
    </row>
    <row r="22" spans="1:31" x14ac:dyDescent="0.2">
      <c r="A22" s="2">
        <v>14</v>
      </c>
      <c r="B22" s="2" t="s">
        <v>31</v>
      </c>
      <c r="C22" s="2">
        <v>40301403</v>
      </c>
      <c r="D22" s="2" t="s">
        <v>69</v>
      </c>
      <c r="E22" s="3">
        <v>4862.63</v>
      </c>
      <c r="F22" s="3">
        <v>4816.08</v>
      </c>
      <c r="G22" s="2">
        <v>38</v>
      </c>
      <c r="H22" s="73">
        <v>0</v>
      </c>
      <c r="I22" s="119">
        <v>0</v>
      </c>
      <c r="J22" s="119">
        <v>0</v>
      </c>
      <c r="K22" s="119">
        <v>5</v>
      </c>
      <c r="L22" s="119">
        <v>5</v>
      </c>
      <c r="M22" s="119">
        <v>10</v>
      </c>
      <c r="N22" s="48">
        <v>1</v>
      </c>
      <c r="O22" s="49">
        <f t="shared" si="4"/>
        <v>1</v>
      </c>
      <c r="P22" s="49">
        <f t="shared" si="0"/>
        <v>1</v>
      </c>
      <c r="Q22" s="49">
        <f t="shared" si="1"/>
        <v>1.05</v>
      </c>
      <c r="R22" s="49">
        <f t="shared" si="2"/>
        <v>1.1025</v>
      </c>
      <c r="S22" s="49">
        <f t="shared" si="3"/>
        <v>1.2127500000000002</v>
      </c>
      <c r="T22" s="71">
        <v>1</v>
      </c>
      <c r="U22" s="2" t="str">
        <f t="shared" si="5"/>
        <v>40301403 Peruskoulu: Erityiskoulun rehtori, 26– palkkaperusteryhmää</v>
      </c>
      <c r="V22" s="2" t="s">
        <v>115</v>
      </c>
      <c r="W22" s="3"/>
      <c r="X22" s="3"/>
      <c r="Z22" s="38"/>
      <c r="AA22" s="38"/>
      <c r="AB22" s="38"/>
      <c r="AC22" s="38"/>
      <c r="AD22" s="91"/>
      <c r="AE22" s="91"/>
    </row>
    <row r="23" spans="1:31" x14ac:dyDescent="0.2">
      <c r="A23" s="2">
        <v>15</v>
      </c>
      <c r="B23" s="2" t="s">
        <v>31</v>
      </c>
      <c r="C23" s="2">
        <v>40401005</v>
      </c>
      <c r="D23" s="2" t="s">
        <v>70</v>
      </c>
      <c r="E23" s="3">
        <v>4727.83</v>
      </c>
      <c r="F23" s="3">
        <v>4682.59</v>
      </c>
      <c r="G23" s="2">
        <v>38</v>
      </c>
      <c r="H23" s="73">
        <v>0</v>
      </c>
      <c r="I23" s="119">
        <v>0</v>
      </c>
      <c r="J23" s="119">
        <v>0</v>
      </c>
      <c r="K23" s="119">
        <v>5</v>
      </c>
      <c r="L23" s="119">
        <v>5</v>
      </c>
      <c r="M23" s="119">
        <v>10</v>
      </c>
      <c r="N23" s="48">
        <v>1</v>
      </c>
      <c r="O23" s="49">
        <f t="shared" si="4"/>
        <v>1</v>
      </c>
      <c r="P23" s="49">
        <f t="shared" si="0"/>
        <v>1</v>
      </c>
      <c r="Q23" s="49">
        <f t="shared" si="1"/>
        <v>1.05</v>
      </c>
      <c r="R23" s="49">
        <f t="shared" si="2"/>
        <v>1.1025</v>
      </c>
      <c r="S23" s="49">
        <f t="shared" si="3"/>
        <v>1.2127500000000002</v>
      </c>
      <c r="T23" s="71">
        <v>1</v>
      </c>
      <c r="U23" s="2" t="str">
        <f t="shared" si="5"/>
        <v>40401005 Lukio: Lukion rehtori (osio B 4 §)</v>
      </c>
      <c r="V23" s="2" t="s">
        <v>116</v>
      </c>
      <c r="W23" s="3"/>
      <c r="X23" s="3"/>
      <c r="Z23" s="38"/>
      <c r="AA23" s="38"/>
      <c r="AB23" s="38"/>
      <c r="AC23" s="38"/>
      <c r="AD23" s="91"/>
      <c r="AE23" s="91"/>
    </row>
    <row r="24" spans="1:31" x14ac:dyDescent="0.2">
      <c r="A24" s="2">
        <v>16</v>
      </c>
      <c r="B24" s="2" t="s">
        <v>31</v>
      </c>
      <c r="C24" s="2">
        <v>40401011</v>
      </c>
      <c r="D24" s="2" t="s">
        <v>71</v>
      </c>
      <c r="E24" s="3">
        <v>4727.83</v>
      </c>
      <c r="F24" s="3">
        <v>4682.59</v>
      </c>
      <c r="G24" s="2">
        <v>33</v>
      </c>
      <c r="H24" s="73">
        <v>0</v>
      </c>
      <c r="I24" s="119">
        <v>0</v>
      </c>
      <c r="J24" s="119">
        <v>0</v>
      </c>
      <c r="K24" s="119">
        <v>5</v>
      </c>
      <c r="L24" s="119">
        <v>5</v>
      </c>
      <c r="M24" s="119">
        <v>10</v>
      </c>
      <c r="N24" s="48">
        <v>1</v>
      </c>
      <c r="O24" s="49">
        <f t="shared" si="4"/>
        <v>1</v>
      </c>
      <c r="P24" s="49">
        <f t="shared" si="0"/>
        <v>1</v>
      </c>
      <c r="Q24" s="49">
        <f t="shared" si="1"/>
        <v>1.05</v>
      </c>
      <c r="R24" s="49">
        <f t="shared" si="2"/>
        <v>1.1025</v>
      </c>
      <c r="S24" s="49">
        <f t="shared" si="3"/>
        <v>1.2127500000000002</v>
      </c>
      <c r="T24" s="71">
        <v>1</v>
      </c>
      <c r="U24" s="2" t="str">
        <f t="shared" si="5"/>
        <v>40401011 Aikuislukio: Aikuislukion rehtori (osio B 4 §)</v>
      </c>
      <c r="V24" s="2" t="s">
        <v>117</v>
      </c>
      <c r="W24" s="3"/>
      <c r="X24" s="3"/>
      <c r="Z24" s="38"/>
      <c r="AA24" s="38"/>
      <c r="AB24" s="38"/>
      <c r="AC24" s="38"/>
      <c r="AD24" s="91"/>
      <c r="AE24" s="91"/>
    </row>
    <row r="25" spans="1:31" x14ac:dyDescent="0.2">
      <c r="A25" s="2">
        <v>17</v>
      </c>
      <c r="B25" s="2" t="s">
        <v>31</v>
      </c>
      <c r="C25" s="2">
        <v>40304066</v>
      </c>
      <c r="D25" s="2" t="s">
        <v>72</v>
      </c>
      <c r="E25" s="3">
        <v>3258.35</v>
      </c>
      <c r="F25" s="3">
        <v>3227.32</v>
      </c>
      <c r="G25" s="2">
        <v>38</v>
      </c>
      <c r="H25" s="73">
        <v>0</v>
      </c>
      <c r="I25" s="119">
        <v>2</v>
      </c>
      <c r="J25" s="119">
        <v>2</v>
      </c>
      <c r="K25" s="119">
        <v>5</v>
      </c>
      <c r="L25" s="119">
        <v>11</v>
      </c>
      <c r="M25" s="119">
        <v>0</v>
      </c>
      <c r="N25" s="48">
        <v>1</v>
      </c>
      <c r="O25" s="49">
        <f t="shared" si="4"/>
        <v>1.02</v>
      </c>
      <c r="P25" s="49">
        <f t="shared" si="0"/>
        <v>1.0404</v>
      </c>
      <c r="Q25" s="49">
        <f t="shared" si="1"/>
        <v>1.0924199999999999</v>
      </c>
      <c r="R25" s="49">
        <f t="shared" si="2"/>
        <v>1.2125862000000001</v>
      </c>
      <c r="S25" s="49">
        <f t="shared" si="3"/>
        <v>1.2125862000000001</v>
      </c>
      <c r="T25" s="71">
        <v>1</v>
      </c>
      <c r="U25" s="2" t="str">
        <f t="shared" si="5"/>
        <v>40304066 Peruskoulu: Peruskoulun oppilaanohjaaja (osio B 6 §)</v>
      </c>
      <c r="V25" s="2" t="s">
        <v>115</v>
      </c>
      <c r="W25" s="3"/>
      <c r="X25" s="3"/>
      <c r="Z25" s="38"/>
      <c r="AA25" s="38"/>
      <c r="AB25" s="38"/>
      <c r="AC25" s="38"/>
      <c r="AD25" s="91"/>
      <c r="AE25" s="91"/>
    </row>
    <row r="26" spans="1:31" x14ac:dyDescent="0.2">
      <c r="A26" s="2">
        <v>18</v>
      </c>
      <c r="B26" s="2" t="s">
        <v>31</v>
      </c>
      <c r="C26" s="2">
        <v>40404066</v>
      </c>
      <c r="D26" s="2" t="s">
        <v>122</v>
      </c>
      <c r="E26" s="3">
        <v>4082.71</v>
      </c>
      <c r="F26" s="3">
        <v>4048.77</v>
      </c>
      <c r="G26" s="2">
        <v>38</v>
      </c>
      <c r="H26" s="73">
        <v>0</v>
      </c>
      <c r="I26" s="119">
        <v>2</v>
      </c>
      <c r="J26" s="119">
        <v>3</v>
      </c>
      <c r="K26" s="119">
        <v>5</v>
      </c>
      <c r="L26" s="119">
        <v>11</v>
      </c>
      <c r="M26" s="119">
        <v>0</v>
      </c>
      <c r="N26" s="48">
        <v>1</v>
      </c>
      <c r="O26" s="49">
        <f>I26/100+1</f>
        <v>1.02</v>
      </c>
      <c r="P26" s="49">
        <f t="shared" ref="P26:S28" si="7">O26*(J26/100+1)</f>
        <v>1.0506</v>
      </c>
      <c r="Q26" s="49">
        <f t="shared" si="7"/>
        <v>1.1031299999999999</v>
      </c>
      <c r="R26" s="49">
        <f t="shared" si="7"/>
        <v>1.2244743</v>
      </c>
      <c r="S26" s="49">
        <f t="shared" si="7"/>
        <v>1.2244743</v>
      </c>
      <c r="T26" s="71">
        <v>1</v>
      </c>
      <c r="U26" s="2" t="str">
        <f>C26&amp;" "&amp;V26&amp;D26</f>
        <v xml:space="preserve">40404066 Lukio: Lukion opinto-ohjaaja (osio B 6a § 1 mom.) </v>
      </c>
      <c r="V26" s="2" t="s">
        <v>116</v>
      </c>
      <c r="W26" s="3"/>
      <c r="X26" s="3"/>
      <c r="Z26" s="38"/>
      <c r="AA26" s="38"/>
      <c r="AB26" s="38"/>
      <c r="AC26" s="38"/>
      <c r="AD26" s="91"/>
      <c r="AE26" s="91"/>
    </row>
    <row r="27" spans="1:31" x14ac:dyDescent="0.2">
      <c r="A27" s="2">
        <v>19</v>
      </c>
      <c r="B27" s="2" t="s">
        <v>31</v>
      </c>
      <c r="C27" s="2">
        <v>40407066</v>
      </c>
      <c r="D27" s="2" t="s">
        <v>190</v>
      </c>
      <c r="E27" s="3">
        <v>4082.71</v>
      </c>
      <c r="F27" s="3">
        <v>4048.77</v>
      </c>
      <c r="G27" s="2">
        <v>38</v>
      </c>
      <c r="H27" s="73">
        <v>0</v>
      </c>
      <c r="I27" s="119">
        <v>2</v>
      </c>
      <c r="J27" s="119">
        <v>3</v>
      </c>
      <c r="K27" s="119">
        <v>5</v>
      </c>
      <c r="L27" s="119">
        <v>11</v>
      </c>
      <c r="M27" s="119">
        <v>0</v>
      </c>
      <c r="N27" s="48">
        <v>1</v>
      </c>
      <c r="O27" s="49">
        <f>I27/100+1</f>
        <v>1.02</v>
      </c>
      <c r="P27" s="49">
        <f t="shared" ref="P27" si="8">O27*(J27/100+1)</f>
        <v>1.0506</v>
      </c>
      <c r="Q27" s="49">
        <f t="shared" ref="Q27" si="9">P27*(K27/100+1)</f>
        <v>1.1031299999999999</v>
      </c>
      <c r="R27" s="49">
        <f t="shared" ref="R27" si="10">Q27*(L27/100+1)</f>
        <v>1.2244743</v>
      </c>
      <c r="S27" s="49">
        <f t="shared" ref="S27" si="11">R27*(M27/100+1)</f>
        <v>1.2244743</v>
      </c>
      <c r="T27" s="71">
        <v>1</v>
      </c>
      <c r="U27" s="2" t="str">
        <f>C27&amp;" "&amp;V27&amp;D27</f>
        <v>40407066 Lukio: Lukion opinto-ohjauksen tuntiopettaja (osio B 6a § 1 mom.)</v>
      </c>
      <c r="V27" s="2" t="s">
        <v>116</v>
      </c>
      <c r="W27" s="3"/>
      <c r="X27" s="3"/>
      <c r="Z27" s="38"/>
      <c r="AA27" s="38"/>
      <c r="AB27" s="38"/>
      <c r="AC27" s="38"/>
      <c r="AD27" s="91"/>
      <c r="AE27" s="91"/>
    </row>
    <row r="28" spans="1:31" x14ac:dyDescent="0.2">
      <c r="A28" s="2">
        <v>20</v>
      </c>
      <c r="B28" s="2" t="s">
        <v>31</v>
      </c>
      <c r="C28" s="2">
        <v>40404076</v>
      </c>
      <c r="D28" s="2" t="s">
        <v>181</v>
      </c>
      <c r="E28" s="3">
        <v>4082.71</v>
      </c>
      <c r="F28" s="3">
        <v>4048.77</v>
      </c>
      <c r="G28" s="2">
        <v>38</v>
      </c>
      <c r="H28" s="73">
        <v>0</v>
      </c>
      <c r="I28" s="119">
        <v>2</v>
      </c>
      <c r="J28" s="119">
        <v>3</v>
      </c>
      <c r="K28" s="119">
        <v>5</v>
      </c>
      <c r="L28" s="119">
        <v>11</v>
      </c>
      <c r="M28" s="119">
        <v>0</v>
      </c>
      <c r="N28" s="48">
        <v>1</v>
      </c>
      <c r="O28" s="49">
        <f>I28/100+1</f>
        <v>1.02</v>
      </c>
      <c r="P28" s="49">
        <f t="shared" si="7"/>
        <v>1.0506</v>
      </c>
      <c r="Q28" s="49">
        <f t="shared" si="7"/>
        <v>1.1031299999999999</v>
      </c>
      <c r="R28" s="49">
        <f t="shared" si="7"/>
        <v>1.2244743</v>
      </c>
      <c r="S28" s="49">
        <f t="shared" si="7"/>
        <v>1.2244743</v>
      </c>
      <c r="T28" s="71">
        <v>1</v>
      </c>
      <c r="U28" s="2" t="str">
        <f>C28&amp;" "&amp;V28&amp;D28</f>
        <v xml:space="preserve">40404076 Lukio: Lukion erityisopettaja </v>
      </c>
      <c r="V28" s="2" t="s">
        <v>116</v>
      </c>
      <c r="W28" s="3"/>
      <c r="X28" s="3"/>
      <c r="Z28" s="38"/>
      <c r="AA28" s="38"/>
      <c r="AB28" s="38"/>
      <c r="AC28" s="38"/>
      <c r="AD28" s="91"/>
      <c r="AE28" s="91"/>
    </row>
    <row r="29" spans="1:31" x14ac:dyDescent="0.2">
      <c r="A29" s="2">
        <v>21</v>
      </c>
      <c r="B29" s="2" t="s">
        <v>31</v>
      </c>
      <c r="C29" s="2">
        <v>40407076</v>
      </c>
      <c r="D29" s="2" t="s">
        <v>191</v>
      </c>
      <c r="E29" s="3">
        <v>4082.71</v>
      </c>
      <c r="F29" s="3">
        <v>4048.77</v>
      </c>
      <c r="G29" s="2">
        <v>38</v>
      </c>
      <c r="H29" s="73">
        <v>0</v>
      </c>
      <c r="I29" s="119">
        <v>2</v>
      </c>
      <c r="J29" s="119">
        <v>3</v>
      </c>
      <c r="K29" s="119">
        <v>5</v>
      </c>
      <c r="L29" s="119">
        <v>11</v>
      </c>
      <c r="M29" s="119">
        <v>0</v>
      </c>
      <c r="N29" s="48">
        <v>1</v>
      </c>
      <c r="O29" s="49">
        <f>I29/100+1</f>
        <v>1.02</v>
      </c>
      <c r="P29" s="49">
        <f t="shared" ref="P29" si="12">O29*(J29/100+1)</f>
        <v>1.0506</v>
      </c>
      <c r="Q29" s="49">
        <f t="shared" ref="Q29" si="13">P29*(K29/100+1)</f>
        <v>1.1031299999999999</v>
      </c>
      <c r="R29" s="49">
        <f t="shared" ref="R29" si="14">Q29*(L29/100+1)</f>
        <v>1.2244743</v>
      </c>
      <c r="S29" s="49">
        <f t="shared" ref="S29" si="15">R29*(M29/100+1)</f>
        <v>1.2244743</v>
      </c>
      <c r="T29" s="71">
        <v>1</v>
      </c>
      <c r="U29" s="2" t="str">
        <f>C29&amp;" "&amp;V29&amp;D29</f>
        <v>40407076 Lukio: Lukion erityisopetuksen tuntiopettaja (osio B 6b § 1 mom.)</v>
      </c>
      <c r="V29" s="2" t="s">
        <v>116</v>
      </c>
      <c r="W29" s="3"/>
      <c r="X29" s="3"/>
      <c r="Z29" s="38"/>
      <c r="AA29" s="38"/>
      <c r="AB29" s="38"/>
      <c r="AC29" s="38"/>
      <c r="AD29" s="91"/>
      <c r="AE29" s="91"/>
    </row>
    <row r="30" spans="1:31" x14ac:dyDescent="0.2">
      <c r="A30" s="2">
        <v>22</v>
      </c>
      <c r="B30" s="72" t="s">
        <v>32</v>
      </c>
      <c r="C30" s="2">
        <v>40304005</v>
      </c>
      <c r="D30" s="2" t="s">
        <v>123</v>
      </c>
      <c r="E30" s="3">
        <v>3101.59</v>
      </c>
      <c r="F30" s="3">
        <v>3072.25</v>
      </c>
      <c r="G30" s="2">
        <v>38</v>
      </c>
      <c r="H30" s="73">
        <v>0</v>
      </c>
      <c r="I30" s="119">
        <v>4</v>
      </c>
      <c r="J30" s="119">
        <v>3</v>
      </c>
      <c r="K30" s="119">
        <v>6</v>
      </c>
      <c r="L30" s="119">
        <v>6</v>
      </c>
      <c r="M30" s="119">
        <v>6</v>
      </c>
      <c r="N30" s="48">
        <v>1</v>
      </c>
      <c r="O30" s="49">
        <f t="shared" si="4"/>
        <v>1.04</v>
      </c>
      <c r="P30" s="49">
        <f t="shared" si="0"/>
        <v>1.0712000000000002</v>
      </c>
      <c r="Q30" s="49">
        <f t="shared" si="1"/>
        <v>1.1354720000000003</v>
      </c>
      <c r="R30" s="49">
        <f t="shared" si="2"/>
        <v>1.2036003200000003</v>
      </c>
      <c r="S30" s="49">
        <f t="shared" si="3"/>
        <v>1.2758163392000004</v>
      </c>
      <c r="T30" s="71">
        <v>0</v>
      </c>
      <c r="U30" s="2" t="str">
        <f t="shared" si="5"/>
        <v>40304005 Peruskoulu: Lehtori/ylempi korkeakoulututkinto ja perus-/lukio-opetusta antavan opettajan kelpoisuus tai aiempi vanhemman lehtorin kelpoisuus</v>
      </c>
      <c r="V30" s="2" t="s">
        <v>115</v>
      </c>
      <c r="W30" s="3"/>
      <c r="X30" s="3"/>
      <c r="Z30" s="38"/>
      <c r="AA30" s="38"/>
      <c r="AB30" s="38"/>
      <c r="AC30" s="38"/>
      <c r="AD30" s="91"/>
      <c r="AE30" s="91"/>
    </row>
    <row r="31" spans="1:31" x14ac:dyDescent="0.2">
      <c r="A31" s="2">
        <v>23</v>
      </c>
      <c r="B31" s="72" t="s">
        <v>32</v>
      </c>
      <c r="C31" s="2">
        <v>40304007</v>
      </c>
      <c r="D31" s="2" t="s">
        <v>124</v>
      </c>
      <c r="E31" s="3">
        <v>2891.53</v>
      </c>
      <c r="F31" s="3">
        <v>2864.2</v>
      </c>
      <c r="G31" s="2">
        <v>38</v>
      </c>
      <c r="H31" s="73">
        <v>0</v>
      </c>
      <c r="I31" s="119">
        <v>4</v>
      </c>
      <c r="J31" s="119">
        <v>3</v>
      </c>
      <c r="K31" s="119">
        <v>6</v>
      </c>
      <c r="L31" s="119">
        <v>6</v>
      </c>
      <c r="M31" s="119">
        <v>6</v>
      </c>
      <c r="N31" s="48">
        <v>1</v>
      </c>
      <c r="O31" s="49">
        <f t="shared" si="4"/>
        <v>1.04</v>
      </c>
      <c r="P31" s="49">
        <f t="shared" si="0"/>
        <v>1.0712000000000002</v>
      </c>
      <c r="Q31" s="49">
        <f t="shared" si="1"/>
        <v>1.1354720000000003</v>
      </c>
      <c r="R31" s="49">
        <f t="shared" si="2"/>
        <v>1.2036003200000003</v>
      </c>
      <c r="S31" s="49">
        <f t="shared" si="3"/>
        <v>1.2758163392000004</v>
      </c>
      <c r="T31" s="71">
        <v>0</v>
      </c>
      <c r="U31" s="2" t="str">
        <f t="shared" si="5"/>
        <v>40304007 Peruskoulu: Lehtori/muu kuin em. perus-, aineen-, luokan- tai erityisopetuksen opettajan kelpoisuus</v>
      </c>
      <c r="V31" s="2" t="s">
        <v>115</v>
      </c>
      <c r="W31" s="3"/>
      <c r="X31" s="3"/>
      <c r="Z31" s="38"/>
      <c r="AA31" s="38"/>
      <c r="AB31" s="38"/>
      <c r="AC31" s="38"/>
      <c r="AD31" s="91"/>
      <c r="AE31" s="91"/>
    </row>
    <row r="32" spans="1:31" x14ac:dyDescent="0.2">
      <c r="A32" s="2">
        <v>24</v>
      </c>
      <c r="B32" s="72" t="s">
        <v>32</v>
      </c>
      <c r="C32" s="2">
        <v>40304008</v>
      </c>
      <c r="D32" s="2" t="s">
        <v>125</v>
      </c>
      <c r="E32" s="3">
        <v>2534.52</v>
      </c>
      <c r="F32" s="3">
        <v>2510.5500000000002</v>
      </c>
      <c r="G32" s="2">
        <v>38</v>
      </c>
      <c r="H32" s="73">
        <v>0</v>
      </c>
      <c r="I32" s="119">
        <v>4</v>
      </c>
      <c r="J32" s="119">
        <v>3</v>
      </c>
      <c r="K32" s="119">
        <v>6</v>
      </c>
      <c r="L32" s="119">
        <v>6</v>
      </c>
      <c r="M32" s="119">
        <v>6</v>
      </c>
      <c r="N32" s="48">
        <v>1</v>
      </c>
      <c r="O32" s="49">
        <f t="shared" si="4"/>
        <v>1.04</v>
      </c>
      <c r="P32" s="49">
        <f t="shared" si="0"/>
        <v>1.0712000000000002</v>
      </c>
      <c r="Q32" s="49">
        <f t="shared" si="1"/>
        <v>1.1354720000000003</v>
      </c>
      <c r="R32" s="49">
        <f t="shared" si="2"/>
        <v>1.2036003200000003</v>
      </c>
      <c r="S32" s="49">
        <f t="shared" si="3"/>
        <v>1.2758163392000004</v>
      </c>
      <c r="T32" s="71">
        <v>0</v>
      </c>
      <c r="U32" s="2" t="str">
        <f t="shared" si="5"/>
        <v>40304008 Peruskoulu: Lehtori/ylempi korkeakoulututkinto</v>
      </c>
      <c r="V32" s="2" t="s">
        <v>115</v>
      </c>
      <c r="W32" s="3"/>
      <c r="X32" s="3"/>
      <c r="Z32" s="38"/>
      <c r="AA32" s="38"/>
      <c r="AB32" s="38"/>
      <c r="AC32" s="38"/>
      <c r="AD32" s="91"/>
      <c r="AE32" s="91"/>
    </row>
    <row r="33" spans="1:31" x14ac:dyDescent="0.2">
      <c r="A33" s="2">
        <v>25</v>
      </c>
      <c r="B33" s="72" t="s">
        <v>32</v>
      </c>
      <c r="C33" s="2">
        <v>40304009</v>
      </c>
      <c r="D33" s="2" t="s">
        <v>126</v>
      </c>
      <c r="E33" s="3">
        <v>2426.02</v>
      </c>
      <c r="F33" s="3">
        <v>2403.08</v>
      </c>
      <c r="G33" s="2">
        <v>38</v>
      </c>
      <c r="H33" s="73">
        <v>0</v>
      </c>
      <c r="I33" s="119">
        <v>4</v>
      </c>
      <c r="J33" s="119">
        <v>3</v>
      </c>
      <c r="K33" s="119">
        <v>6</v>
      </c>
      <c r="L33" s="119">
        <v>6</v>
      </c>
      <c r="M33" s="119">
        <v>6</v>
      </c>
      <c r="N33" s="48">
        <v>1</v>
      </c>
      <c r="O33" s="49">
        <f t="shared" si="4"/>
        <v>1.04</v>
      </c>
      <c r="P33" s="49">
        <f t="shared" si="0"/>
        <v>1.0712000000000002</v>
      </c>
      <c r="Q33" s="49">
        <f t="shared" si="1"/>
        <v>1.1354720000000003</v>
      </c>
      <c r="R33" s="49">
        <f t="shared" si="2"/>
        <v>1.2036003200000003</v>
      </c>
      <c r="S33" s="49">
        <f t="shared" si="3"/>
        <v>1.2758163392000004</v>
      </c>
      <c r="T33" s="71">
        <v>0</v>
      </c>
      <c r="U33" s="2" t="str">
        <f t="shared" si="5"/>
        <v>40304009 Peruskoulu: Lehtori/korkeakoulututkinto</v>
      </c>
      <c r="V33" s="2" t="s">
        <v>115</v>
      </c>
      <c r="W33" s="3"/>
      <c r="X33" s="3"/>
      <c r="Z33" s="38"/>
      <c r="AA33" s="38"/>
      <c r="AB33" s="38"/>
      <c r="AC33" s="38"/>
      <c r="AD33" s="91"/>
      <c r="AE33" s="91"/>
    </row>
    <row r="34" spans="1:31" x14ac:dyDescent="0.2">
      <c r="A34" s="2">
        <v>26</v>
      </c>
      <c r="B34" s="72" t="s">
        <v>32</v>
      </c>
      <c r="C34" s="2">
        <v>40304010</v>
      </c>
      <c r="D34" s="2" t="s">
        <v>127</v>
      </c>
      <c r="E34" s="3">
        <v>2295.0100000000002</v>
      </c>
      <c r="F34" s="3">
        <v>2273.7600000000002</v>
      </c>
      <c r="G34" s="2">
        <v>38</v>
      </c>
      <c r="H34" s="73">
        <v>0</v>
      </c>
      <c r="I34" s="119">
        <v>4</v>
      </c>
      <c r="J34" s="119">
        <v>3</v>
      </c>
      <c r="K34" s="119">
        <v>6</v>
      </c>
      <c r="L34" s="119">
        <v>6</v>
      </c>
      <c r="M34" s="119">
        <v>6</v>
      </c>
      <c r="N34" s="48">
        <v>1</v>
      </c>
      <c r="O34" s="49">
        <f t="shared" si="4"/>
        <v>1.04</v>
      </c>
      <c r="P34" s="49">
        <f t="shared" si="0"/>
        <v>1.0712000000000002</v>
      </c>
      <c r="Q34" s="49">
        <f t="shared" si="1"/>
        <v>1.1354720000000003</v>
      </c>
      <c r="R34" s="49">
        <f t="shared" si="2"/>
        <v>1.2036003200000003</v>
      </c>
      <c r="S34" s="49">
        <f t="shared" si="3"/>
        <v>1.2758163392000004</v>
      </c>
      <c r="T34" s="71">
        <v>0</v>
      </c>
      <c r="U34" s="2" t="str">
        <f t="shared" si="5"/>
        <v>40304010 Peruskoulu: Lehtori/muu kuin edellä mainittu</v>
      </c>
      <c r="V34" s="2" t="s">
        <v>115</v>
      </c>
      <c r="W34" s="3"/>
      <c r="X34" s="3"/>
      <c r="Z34" s="38"/>
      <c r="AA34" s="38"/>
      <c r="AB34" s="38"/>
      <c r="AC34" s="38"/>
      <c r="AD34" s="91"/>
      <c r="AE34" s="91"/>
    </row>
    <row r="35" spans="1:31" x14ac:dyDescent="0.2">
      <c r="A35" s="2">
        <v>27</v>
      </c>
      <c r="B35" s="72" t="s">
        <v>32</v>
      </c>
      <c r="C35" s="2">
        <v>40304012</v>
      </c>
      <c r="D35" s="2" t="s">
        <v>73</v>
      </c>
      <c r="E35" s="3">
        <v>3123.13</v>
      </c>
      <c r="F35" s="3">
        <v>3093.59</v>
      </c>
      <c r="G35" s="2">
        <v>38</v>
      </c>
      <c r="H35" s="73">
        <v>0</v>
      </c>
      <c r="I35" s="119">
        <v>4</v>
      </c>
      <c r="J35" s="119">
        <v>3</v>
      </c>
      <c r="K35" s="119">
        <v>6</v>
      </c>
      <c r="L35" s="119">
        <v>6</v>
      </c>
      <c r="M35" s="119">
        <v>6</v>
      </c>
      <c r="N35" s="48">
        <v>1</v>
      </c>
      <c r="O35" s="49">
        <f t="shared" si="4"/>
        <v>1.04</v>
      </c>
      <c r="P35" s="49">
        <f t="shared" si="0"/>
        <v>1.0712000000000002</v>
      </c>
      <c r="Q35" s="49">
        <f t="shared" si="1"/>
        <v>1.1354720000000003</v>
      </c>
      <c r="R35" s="49">
        <f t="shared" si="2"/>
        <v>1.2036003200000003</v>
      </c>
      <c r="S35" s="49">
        <f t="shared" si="3"/>
        <v>1.2758163392000004</v>
      </c>
      <c r="T35" s="71">
        <v>0</v>
      </c>
      <c r="U35" s="2" t="str">
        <f t="shared" si="5"/>
        <v>40304012 Peruskoulu: Erityisopetuksen opettaja/ylempi korkeakoulututkinto ja erityisopetusta antavan opettajan kelpoisuus</v>
      </c>
      <c r="V35" s="2" t="s">
        <v>115</v>
      </c>
      <c r="W35" s="3"/>
      <c r="X35" s="3"/>
      <c r="Z35" s="38"/>
      <c r="AA35" s="38"/>
      <c r="AB35" s="38"/>
      <c r="AC35" s="38"/>
      <c r="AD35" s="91"/>
      <c r="AE35" s="91"/>
    </row>
    <row r="36" spans="1:31" x14ac:dyDescent="0.2">
      <c r="A36" s="2">
        <v>28</v>
      </c>
      <c r="B36" s="72" t="s">
        <v>32</v>
      </c>
      <c r="C36" s="2">
        <v>40304014</v>
      </c>
      <c r="D36" s="2" t="s">
        <v>74</v>
      </c>
      <c r="E36" s="3">
        <v>3013.93</v>
      </c>
      <c r="F36" s="3">
        <v>2985.41</v>
      </c>
      <c r="G36" s="2">
        <v>38</v>
      </c>
      <c r="H36" s="73">
        <v>0</v>
      </c>
      <c r="I36" s="119">
        <v>4</v>
      </c>
      <c r="J36" s="119">
        <v>3</v>
      </c>
      <c r="K36" s="119">
        <v>6</v>
      </c>
      <c r="L36" s="119">
        <v>6</v>
      </c>
      <c r="M36" s="119">
        <v>6</v>
      </c>
      <c r="N36" s="48">
        <v>1</v>
      </c>
      <c r="O36" s="49">
        <f t="shared" si="4"/>
        <v>1.04</v>
      </c>
      <c r="P36" s="49">
        <f t="shared" si="0"/>
        <v>1.0712000000000002</v>
      </c>
      <c r="Q36" s="49">
        <f t="shared" si="1"/>
        <v>1.1354720000000003</v>
      </c>
      <c r="R36" s="49">
        <f t="shared" si="2"/>
        <v>1.2036003200000003</v>
      </c>
      <c r="S36" s="49">
        <f t="shared" si="3"/>
        <v>1.2758163392000004</v>
      </c>
      <c r="T36" s="71">
        <v>0</v>
      </c>
      <c r="U36" s="2" t="str">
        <f t="shared" si="5"/>
        <v>40304014 Peruskoulu: Erityisopetuksen opettaja/alempi korkeakoulututkinto ja erityisopetusta antavan opettajan kelpoisuus</v>
      </c>
      <c r="V36" s="2" t="s">
        <v>115</v>
      </c>
      <c r="W36" s="3"/>
      <c r="X36" s="3"/>
      <c r="Z36" s="38"/>
      <c r="AA36" s="38"/>
      <c r="AB36" s="38"/>
      <c r="AC36" s="38"/>
      <c r="AD36" s="91"/>
      <c r="AE36" s="91"/>
    </row>
    <row r="37" spans="1:31" x14ac:dyDescent="0.2">
      <c r="A37" s="2">
        <v>29</v>
      </c>
      <c r="B37" s="72" t="s">
        <v>32</v>
      </c>
      <c r="C37" s="2">
        <v>40304013</v>
      </c>
      <c r="D37" s="2" t="s">
        <v>75</v>
      </c>
      <c r="E37" s="3">
        <v>2917.31</v>
      </c>
      <c r="F37" s="3">
        <v>2889.69</v>
      </c>
      <c r="G37" s="2">
        <v>38</v>
      </c>
      <c r="H37" s="73">
        <v>0</v>
      </c>
      <c r="I37" s="119">
        <v>4</v>
      </c>
      <c r="J37" s="119">
        <v>3</v>
      </c>
      <c r="K37" s="119">
        <v>6</v>
      </c>
      <c r="L37" s="119">
        <v>6</v>
      </c>
      <c r="M37" s="119">
        <v>6</v>
      </c>
      <c r="N37" s="48">
        <v>1</v>
      </c>
      <c r="O37" s="49">
        <f t="shared" si="4"/>
        <v>1.04</v>
      </c>
      <c r="P37" s="49">
        <f t="shared" si="0"/>
        <v>1.0712000000000002</v>
      </c>
      <c r="Q37" s="49">
        <f t="shared" si="1"/>
        <v>1.1354720000000003</v>
      </c>
      <c r="R37" s="49">
        <f t="shared" si="2"/>
        <v>1.2036003200000003</v>
      </c>
      <c r="S37" s="49">
        <f t="shared" si="3"/>
        <v>1.2758163392000004</v>
      </c>
      <c r="T37" s="71">
        <v>0</v>
      </c>
      <c r="U37" s="2" t="str">
        <f t="shared" si="5"/>
        <v>40304013 Peruskoulu: Erityisopetuksen opettaja/erityisopetusta antavan opettajan kelpoisuus</v>
      </c>
      <c r="V37" s="2" t="s">
        <v>115</v>
      </c>
      <c r="W37" s="3"/>
      <c r="X37" s="3"/>
      <c r="Z37" s="38"/>
      <c r="AA37" s="38"/>
      <c r="AB37" s="38"/>
      <c r="AC37" s="38"/>
      <c r="AD37" s="91"/>
      <c r="AE37" s="91"/>
    </row>
    <row r="38" spans="1:31" x14ac:dyDescent="0.2">
      <c r="A38" s="2">
        <v>30</v>
      </c>
      <c r="B38" s="72" t="s">
        <v>32</v>
      </c>
      <c r="C38" s="2">
        <v>40304015</v>
      </c>
      <c r="D38" s="2" t="s">
        <v>76</v>
      </c>
      <c r="E38" s="3">
        <v>2871.82</v>
      </c>
      <c r="F38" s="3">
        <v>2844.68</v>
      </c>
      <c r="G38" s="2">
        <v>38</v>
      </c>
      <c r="H38" s="73">
        <v>0</v>
      </c>
      <c r="I38" s="119">
        <v>4</v>
      </c>
      <c r="J38" s="119">
        <v>3</v>
      </c>
      <c r="K38" s="119">
        <v>6</v>
      </c>
      <c r="L38" s="119">
        <v>6</v>
      </c>
      <c r="M38" s="119">
        <v>6</v>
      </c>
      <c r="N38" s="48">
        <v>1</v>
      </c>
      <c r="O38" s="49">
        <f t="shared" si="4"/>
        <v>1.04</v>
      </c>
      <c r="P38" s="49">
        <f t="shared" si="0"/>
        <v>1.0712000000000002</v>
      </c>
      <c r="Q38" s="49">
        <f t="shared" si="1"/>
        <v>1.1354720000000003</v>
      </c>
      <c r="R38" s="49">
        <f t="shared" si="2"/>
        <v>1.2036003200000003</v>
      </c>
      <c r="S38" s="49">
        <f t="shared" si="3"/>
        <v>1.2758163392000004</v>
      </c>
      <c r="T38" s="71">
        <v>0</v>
      </c>
      <c r="U38" s="2" t="str">
        <f t="shared" si="5"/>
        <v>40304015 Peruskoulu: Erityisopetuksen opettaja/ylempi korkeakoulututkinto ja perus/lukio-opetusta antavan opettajan kelpoisuus</v>
      </c>
      <c r="V38" s="2" t="s">
        <v>115</v>
      </c>
      <c r="W38" s="3"/>
      <c r="X38" s="3"/>
      <c r="Z38" s="38"/>
      <c r="AA38" s="38"/>
      <c r="AB38" s="38"/>
      <c r="AC38" s="38"/>
      <c r="AD38" s="91"/>
      <c r="AE38" s="91"/>
    </row>
    <row r="39" spans="1:31" x14ac:dyDescent="0.2">
      <c r="A39" s="2">
        <v>31</v>
      </c>
      <c r="B39" s="72" t="s">
        <v>32</v>
      </c>
      <c r="C39" s="2">
        <v>40304016</v>
      </c>
      <c r="D39" s="2" t="s">
        <v>77</v>
      </c>
      <c r="E39" s="3">
        <v>2752.38</v>
      </c>
      <c r="F39" s="3">
        <v>2726.4</v>
      </c>
      <c r="G39" s="2">
        <v>38</v>
      </c>
      <c r="H39" s="73">
        <v>0</v>
      </c>
      <c r="I39" s="119">
        <v>4</v>
      </c>
      <c r="J39" s="119">
        <v>3</v>
      </c>
      <c r="K39" s="119">
        <v>6</v>
      </c>
      <c r="L39" s="119">
        <v>6</v>
      </c>
      <c r="M39" s="119">
        <v>6</v>
      </c>
      <c r="N39" s="48">
        <v>1</v>
      </c>
      <c r="O39" s="49">
        <f t="shared" si="4"/>
        <v>1.04</v>
      </c>
      <c r="P39" s="49">
        <f t="shared" si="0"/>
        <v>1.0712000000000002</v>
      </c>
      <c r="Q39" s="49">
        <f t="shared" si="1"/>
        <v>1.1354720000000003</v>
      </c>
      <c r="R39" s="49">
        <f t="shared" si="2"/>
        <v>1.2036003200000003</v>
      </c>
      <c r="S39" s="49">
        <f t="shared" si="3"/>
        <v>1.2758163392000004</v>
      </c>
      <c r="T39" s="71">
        <v>0</v>
      </c>
      <c r="U39" s="2" t="str">
        <f t="shared" si="5"/>
        <v>40304016 Peruskoulu: Vaikeimmin kehitysvammaisille (EHA 2) annettavan opetuksen erityisopettajan kelpoisuus tai perus-/lukio-opetusta antavan opettajan kelpoisuus</v>
      </c>
      <c r="V39" s="2" t="s">
        <v>115</v>
      </c>
      <c r="W39" s="3"/>
      <c r="X39" s="3"/>
      <c r="Z39" s="38"/>
      <c r="AA39" s="38"/>
      <c r="AB39" s="38"/>
      <c r="AC39" s="38"/>
      <c r="AD39" s="91"/>
      <c r="AE39" s="91"/>
    </row>
    <row r="40" spans="1:31" x14ac:dyDescent="0.2">
      <c r="A40" s="2">
        <v>32</v>
      </c>
      <c r="B40" s="72" t="s">
        <v>32</v>
      </c>
      <c r="C40" s="2">
        <v>40304017</v>
      </c>
      <c r="D40" s="2" t="s">
        <v>78</v>
      </c>
      <c r="E40" s="3">
        <v>2405.6799999999998</v>
      </c>
      <c r="F40" s="3">
        <v>2383.1799999999998</v>
      </c>
      <c r="G40" s="2">
        <v>38</v>
      </c>
      <c r="H40" s="73">
        <v>0</v>
      </c>
      <c r="I40" s="119">
        <v>4</v>
      </c>
      <c r="J40" s="119">
        <v>3</v>
      </c>
      <c r="K40" s="119">
        <v>6</v>
      </c>
      <c r="L40" s="119">
        <v>6</v>
      </c>
      <c r="M40" s="119">
        <v>6</v>
      </c>
      <c r="N40" s="48">
        <v>1</v>
      </c>
      <c r="O40" s="49">
        <f t="shared" si="4"/>
        <v>1.04</v>
      </c>
      <c r="P40" s="49">
        <f t="shared" si="0"/>
        <v>1.0712000000000002</v>
      </c>
      <c r="Q40" s="49">
        <f t="shared" si="1"/>
        <v>1.1354720000000003</v>
      </c>
      <c r="R40" s="49">
        <f t="shared" si="2"/>
        <v>1.2036003200000003</v>
      </c>
      <c r="S40" s="49">
        <f t="shared" si="3"/>
        <v>1.2758163392000004</v>
      </c>
      <c r="T40" s="71">
        <v>0</v>
      </c>
      <c r="U40" s="2" t="str">
        <f t="shared" si="5"/>
        <v>40304017 Peruskoulu: Erityisopetuksen opettaja/muu kuin edellä mainittu</v>
      </c>
      <c r="V40" s="2" t="s">
        <v>115</v>
      </c>
      <c r="W40" s="3"/>
      <c r="X40" s="3"/>
      <c r="Z40" s="38"/>
      <c r="AA40" s="38"/>
      <c r="AB40" s="38"/>
      <c r="AC40" s="38"/>
      <c r="AD40" s="91"/>
      <c r="AE40" s="91"/>
    </row>
    <row r="41" spans="1:31" x14ac:dyDescent="0.2">
      <c r="A41" s="2">
        <v>33</v>
      </c>
      <c r="B41" s="72" t="s">
        <v>32</v>
      </c>
      <c r="C41" s="2">
        <v>40304028</v>
      </c>
      <c r="D41" s="2" t="s">
        <v>79</v>
      </c>
      <c r="E41" s="3">
        <v>3101.59</v>
      </c>
      <c r="F41" s="3">
        <v>3072.25</v>
      </c>
      <c r="G41" s="2">
        <v>38</v>
      </c>
      <c r="H41" s="73">
        <v>0</v>
      </c>
      <c r="I41" s="119">
        <v>4</v>
      </c>
      <c r="J41" s="119">
        <v>3</v>
      </c>
      <c r="K41" s="119">
        <v>6</v>
      </c>
      <c r="L41" s="119">
        <v>6</v>
      </c>
      <c r="M41" s="119">
        <v>6</v>
      </c>
      <c r="N41" s="48">
        <v>1</v>
      </c>
      <c r="O41" s="49">
        <f t="shared" si="4"/>
        <v>1.04</v>
      </c>
      <c r="P41" s="49">
        <f t="shared" si="0"/>
        <v>1.0712000000000002</v>
      </c>
      <c r="Q41" s="49">
        <f t="shared" si="1"/>
        <v>1.1354720000000003</v>
      </c>
      <c r="R41" s="49">
        <f t="shared" si="2"/>
        <v>1.2036003200000003</v>
      </c>
      <c r="S41" s="49">
        <f t="shared" si="3"/>
        <v>1.2758163392000004</v>
      </c>
      <c r="T41" s="71">
        <v>0</v>
      </c>
      <c r="U41" s="2" t="str">
        <f t="shared" si="5"/>
        <v>40304028 Peruskoulu: Luokanopettaja/luokanopettajan kelpoisuus, ylempi korkeakoulututkinto,  aineenopettajan kelpoisuus jossakin peruskoulussa yhteisenä opetettavassa aineessa</v>
      </c>
      <c r="V41" s="2" t="s">
        <v>115</v>
      </c>
      <c r="W41" s="3"/>
      <c r="X41" s="3"/>
      <c r="Z41" s="38"/>
      <c r="AA41" s="38"/>
      <c r="AB41" s="38"/>
      <c r="AC41" s="38"/>
      <c r="AD41" s="91"/>
      <c r="AE41" s="91"/>
    </row>
    <row r="42" spans="1:31" x14ac:dyDescent="0.2">
      <c r="A42" s="2">
        <v>34</v>
      </c>
      <c r="B42" s="72" t="s">
        <v>32</v>
      </c>
      <c r="C42" s="2">
        <v>40304030</v>
      </c>
      <c r="D42" s="2" t="s">
        <v>80</v>
      </c>
      <c r="E42" s="3">
        <v>2887.34</v>
      </c>
      <c r="F42" s="3">
        <v>2860.05</v>
      </c>
      <c r="G42" s="2">
        <v>38</v>
      </c>
      <c r="H42" s="73">
        <v>0</v>
      </c>
      <c r="I42" s="119">
        <v>4</v>
      </c>
      <c r="J42" s="119">
        <v>3</v>
      </c>
      <c r="K42" s="119">
        <v>6</v>
      </c>
      <c r="L42" s="119">
        <v>6</v>
      </c>
      <c r="M42" s="119">
        <v>6</v>
      </c>
      <c r="N42" s="48">
        <v>1</v>
      </c>
      <c r="O42" s="49">
        <f t="shared" si="4"/>
        <v>1.04</v>
      </c>
      <c r="P42" s="49">
        <f t="shared" si="0"/>
        <v>1.0712000000000002</v>
      </c>
      <c r="Q42" s="49">
        <f t="shared" si="1"/>
        <v>1.1354720000000003</v>
      </c>
      <c r="R42" s="49">
        <f t="shared" si="2"/>
        <v>1.2036003200000003</v>
      </c>
      <c r="S42" s="49">
        <f t="shared" si="3"/>
        <v>1.2758163392000004</v>
      </c>
      <c r="T42" s="71">
        <v>0</v>
      </c>
      <c r="U42" s="2" t="str">
        <f t="shared" si="5"/>
        <v>40304030 Peruskoulu: Luokanopettaja/ylempi korkeakoulututkinto ja perus-/lukio-opetusta antavan opettajan kelpoisuus</v>
      </c>
      <c r="V42" s="2" t="s">
        <v>115</v>
      </c>
      <c r="W42" s="3"/>
      <c r="X42" s="3"/>
      <c r="Z42" s="38"/>
      <c r="AA42" s="38"/>
      <c r="AB42" s="38"/>
      <c r="AC42" s="38"/>
      <c r="AD42" s="91"/>
      <c r="AE42" s="91"/>
    </row>
    <row r="43" spans="1:31" x14ac:dyDescent="0.2">
      <c r="A43" s="2">
        <v>35</v>
      </c>
      <c r="B43" s="72" t="s">
        <v>32</v>
      </c>
      <c r="C43" s="2">
        <v>40304031</v>
      </c>
      <c r="D43" s="2" t="s">
        <v>81</v>
      </c>
      <c r="E43" s="3">
        <v>2779.12</v>
      </c>
      <c r="F43" s="3">
        <v>2752.82</v>
      </c>
      <c r="G43" s="2">
        <v>38</v>
      </c>
      <c r="H43" s="73">
        <v>0</v>
      </c>
      <c r="I43" s="119">
        <v>4</v>
      </c>
      <c r="J43" s="119">
        <v>3</v>
      </c>
      <c r="K43" s="119">
        <v>6</v>
      </c>
      <c r="L43" s="119">
        <v>6</v>
      </c>
      <c r="M43" s="119">
        <v>6</v>
      </c>
      <c r="N43" s="48">
        <v>1</v>
      </c>
      <c r="O43" s="49">
        <f t="shared" si="4"/>
        <v>1.04</v>
      </c>
      <c r="P43" s="49">
        <f t="shared" si="0"/>
        <v>1.0712000000000002</v>
      </c>
      <c r="Q43" s="49">
        <f t="shared" si="1"/>
        <v>1.1354720000000003</v>
      </c>
      <c r="R43" s="49">
        <f t="shared" si="2"/>
        <v>1.2036003200000003</v>
      </c>
      <c r="S43" s="49">
        <f t="shared" si="3"/>
        <v>1.2758163392000004</v>
      </c>
      <c r="T43" s="71">
        <v>0</v>
      </c>
      <c r="U43" s="2" t="str">
        <f t="shared" si="5"/>
        <v>40304031 Peruskoulu: Luokanopettaja/perus-/lukio-opetusta antavan opettajan kelpoisuus</v>
      </c>
      <c r="V43" s="2" t="s">
        <v>115</v>
      </c>
      <c r="W43" s="3"/>
      <c r="X43" s="3"/>
      <c r="Z43" s="38"/>
      <c r="AA43" s="38"/>
      <c r="AB43" s="38"/>
      <c r="AC43" s="38"/>
      <c r="AD43" s="91"/>
      <c r="AE43" s="91"/>
    </row>
    <row r="44" spans="1:31" x14ac:dyDescent="0.2">
      <c r="A44" s="2">
        <v>36</v>
      </c>
      <c r="B44" s="72" t="s">
        <v>32</v>
      </c>
      <c r="C44" s="2">
        <v>40304098</v>
      </c>
      <c r="D44" s="2" t="s">
        <v>82</v>
      </c>
      <c r="E44" s="3">
        <v>2269.85</v>
      </c>
      <c r="F44" s="3">
        <v>2249.0100000000002</v>
      </c>
      <c r="G44" s="2">
        <v>38</v>
      </c>
      <c r="H44" s="73">
        <v>0</v>
      </c>
      <c r="I44" s="119">
        <v>4</v>
      </c>
      <c r="J44" s="119">
        <v>3</v>
      </c>
      <c r="K44" s="119">
        <v>6</v>
      </c>
      <c r="L44" s="119">
        <v>6</v>
      </c>
      <c r="M44" s="119">
        <v>6</v>
      </c>
      <c r="N44" s="48">
        <v>1</v>
      </c>
      <c r="O44" s="49">
        <f t="shared" si="4"/>
        <v>1.04</v>
      </c>
      <c r="P44" s="49">
        <f t="shared" si="0"/>
        <v>1.0712000000000002</v>
      </c>
      <c r="Q44" s="49">
        <f t="shared" si="1"/>
        <v>1.1354720000000003</v>
      </c>
      <c r="R44" s="49">
        <f t="shared" si="2"/>
        <v>1.2036003200000003</v>
      </c>
      <c r="S44" s="49">
        <f t="shared" si="3"/>
        <v>1.2758163392000004</v>
      </c>
      <c r="T44" s="71">
        <v>0</v>
      </c>
      <c r="U44" s="2" t="str">
        <f t="shared" si="5"/>
        <v>40304098 Peruskoulu: Luokanopettaja/korkeakoulututkinto/lastentarhanopettajan tutkinto</v>
      </c>
      <c r="V44" s="2" t="s">
        <v>115</v>
      </c>
      <c r="W44" s="3"/>
      <c r="X44" s="3"/>
      <c r="Z44" s="38"/>
      <c r="AA44" s="38"/>
      <c r="AB44" s="38"/>
      <c r="AC44" s="38"/>
      <c r="AD44" s="91"/>
      <c r="AE44" s="91"/>
    </row>
    <row r="45" spans="1:31" x14ac:dyDescent="0.2">
      <c r="A45" s="2">
        <v>37</v>
      </c>
      <c r="B45" s="72" t="s">
        <v>32</v>
      </c>
      <c r="C45" s="2">
        <v>40304033</v>
      </c>
      <c r="D45" s="2" t="s">
        <v>83</v>
      </c>
      <c r="E45" s="3">
        <v>2166.9</v>
      </c>
      <c r="F45" s="3">
        <v>2147.84</v>
      </c>
      <c r="G45" s="2">
        <v>38</v>
      </c>
      <c r="H45" s="73">
        <v>0</v>
      </c>
      <c r="I45" s="119">
        <v>4</v>
      </c>
      <c r="J45" s="119">
        <v>3</v>
      </c>
      <c r="K45" s="119">
        <v>6</v>
      </c>
      <c r="L45" s="119">
        <v>6</v>
      </c>
      <c r="M45" s="119">
        <v>6</v>
      </c>
      <c r="N45" s="48">
        <v>1</v>
      </c>
      <c r="O45" s="49">
        <f t="shared" si="4"/>
        <v>1.04</v>
      </c>
      <c r="P45" s="49">
        <f t="shared" si="0"/>
        <v>1.0712000000000002</v>
      </c>
      <c r="Q45" s="49">
        <f t="shared" si="1"/>
        <v>1.1354720000000003</v>
      </c>
      <c r="R45" s="49">
        <f t="shared" si="2"/>
        <v>1.2036003200000003</v>
      </c>
      <c r="S45" s="49">
        <f t="shared" si="3"/>
        <v>1.2758163392000004</v>
      </c>
      <c r="T45" s="71">
        <v>0</v>
      </c>
      <c r="U45" s="2" t="str">
        <f t="shared" si="5"/>
        <v>40304033 Peruskoulu: Luokanopettaja/muu kuin edellä mainittu</v>
      </c>
      <c r="V45" s="2" t="s">
        <v>115</v>
      </c>
      <c r="W45" s="3"/>
      <c r="X45" s="3"/>
      <c r="Z45" s="38"/>
      <c r="AA45" s="38"/>
      <c r="AB45" s="38"/>
      <c r="AC45" s="38"/>
      <c r="AD45" s="91"/>
      <c r="AE45" s="91"/>
    </row>
    <row r="46" spans="1:31" x14ac:dyDescent="0.2">
      <c r="A46" s="2">
        <v>38</v>
      </c>
      <c r="B46" s="72" t="s">
        <v>32</v>
      </c>
      <c r="C46" s="2">
        <v>40304020</v>
      </c>
      <c r="D46" s="2" t="s">
        <v>84</v>
      </c>
      <c r="E46" s="3">
        <v>2491.4899999999998</v>
      </c>
      <c r="F46" s="3">
        <v>2467.91</v>
      </c>
      <c r="G46" s="2">
        <v>38</v>
      </c>
      <c r="H46" s="73">
        <v>0</v>
      </c>
      <c r="I46" s="119">
        <v>6</v>
      </c>
      <c r="J46" s="119">
        <v>2</v>
      </c>
      <c r="K46" s="119">
        <v>9</v>
      </c>
      <c r="L46" s="119">
        <v>6</v>
      </c>
      <c r="M46" s="119">
        <v>6</v>
      </c>
      <c r="N46" s="48">
        <v>1</v>
      </c>
      <c r="O46" s="49">
        <f t="shared" si="4"/>
        <v>1.06</v>
      </c>
      <c r="P46" s="49">
        <f t="shared" si="0"/>
        <v>1.0812000000000002</v>
      </c>
      <c r="Q46" s="49">
        <f t="shared" si="1"/>
        <v>1.1785080000000003</v>
      </c>
      <c r="R46" s="49">
        <f t="shared" si="2"/>
        <v>1.2492184800000004</v>
      </c>
      <c r="S46" s="49">
        <f t="shared" si="3"/>
        <v>1.3241715888000005</v>
      </c>
      <c r="T46" s="71">
        <v>0</v>
      </c>
      <c r="U46" s="2" t="str">
        <f t="shared" si="5"/>
        <v>40304020 Peruskoulu: Esiluokanopettaja/ylempi korkeakoulututkinto ja perus-/lukio-opetusta antavan opettajan kelpoisuus</v>
      </c>
      <c r="V46" s="2" t="s">
        <v>115</v>
      </c>
      <c r="W46" s="3"/>
      <c r="X46" s="3"/>
      <c r="Z46" s="38"/>
      <c r="AA46" s="38"/>
      <c r="AB46" s="38"/>
      <c r="AC46" s="38"/>
      <c r="AD46" s="91"/>
      <c r="AE46" s="91"/>
    </row>
    <row r="47" spans="1:31" x14ac:dyDescent="0.2">
      <c r="A47" s="2">
        <v>39</v>
      </c>
      <c r="B47" s="72" t="s">
        <v>32</v>
      </c>
      <c r="C47" s="2">
        <v>40304024</v>
      </c>
      <c r="D47" s="2" t="s">
        <v>85</v>
      </c>
      <c r="E47" s="3">
        <v>2491.4899999999998</v>
      </c>
      <c r="F47" s="3">
        <v>2467.91</v>
      </c>
      <c r="G47" s="2">
        <v>38</v>
      </c>
      <c r="H47" s="73">
        <v>0</v>
      </c>
      <c r="I47" s="119">
        <v>6</v>
      </c>
      <c r="J47" s="119">
        <v>2</v>
      </c>
      <c r="K47" s="119">
        <v>9</v>
      </c>
      <c r="L47" s="119">
        <v>6</v>
      </c>
      <c r="M47" s="119">
        <v>6</v>
      </c>
      <c r="N47" s="48">
        <v>1</v>
      </c>
      <c r="O47" s="49">
        <f t="shared" si="4"/>
        <v>1.06</v>
      </c>
      <c r="P47" s="49">
        <f t="shared" si="0"/>
        <v>1.0812000000000002</v>
      </c>
      <c r="Q47" s="49">
        <f t="shared" si="1"/>
        <v>1.1785080000000003</v>
      </c>
      <c r="R47" s="49">
        <f t="shared" si="2"/>
        <v>1.2492184800000004</v>
      </c>
      <c r="S47" s="49">
        <f t="shared" si="3"/>
        <v>1.3241715888000005</v>
      </c>
      <c r="T47" s="71">
        <v>0</v>
      </c>
      <c r="U47" s="2" t="str">
        <f t="shared" si="5"/>
        <v>40304024 Peruskoulu: Esiluokanopettaja/erityisesiluokan opettaja jolla erityislastentarhanopettajan kelpoisuus</v>
      </c>
      <c r="V47" s="2" t="s">
        <v>115</v>
      </c>
      <c r="W47" s="3"/>
      <c r="X47" s="3"/>
      <c r="Z47" s="38"/>
      <c r="AA47" s="38"/>
      <c r="AB47" s="38"/>
      <c r="AC47" s="38"/>
      <c r="AD47" s="91"/>
      <c r="AE47" s="91"/>
    </row>
    <row r="48" spans="1:31" x14ac:dyDescent="0.2">
      <c r="A48" s="2">
        <v>40</v>
      </c>
      <c r="B48" s="72" t="s">
        <v>32</v>
      </c>
      <c r="C48" s="2">
        <v>40304021</v>
      </c>
      <c r="D48" s="2" t="s">
        <v>86</v>
      </c>
      <c r="E48" s="3">
        <v>2439.66</v>
      </c>
      <c r="F48" s="3">
        <v>2416.54</v>
      </c>
      <c r="G48" s="2">
        <v>38</v>
      </c>
      <c r="H48" s="73">
        <v>0</v>
      </c>
      <c r="I48" s="119">
        <v>6</v>
      </c>
      <c r="J48" s="119">
        <v>2</v>
      </c>
      <c r="K48" s="119">
        <v>9</v>
      </c>
      <c r="L48" s="119">
        <v>6</v>
      </c>
      <c r="M48" s="119">
        <v>6</v>
      </c>
      <c r="N48" s="48">
        <v>1</v>
      </c>
      <c r="O48" s="49">
        <f t="shared" si="4"/>
        <v>1.06</v>
      </c>
      <c r="P48" s="49">
        <f t="shared" ref="P48:P78" si="16">O48*(J48/100+1)</f>
        <v>1.0812000000000002</v>
      </c>
      <c r="Q48" s="49">
        <f t="shared" ref="Q48:Q78" si="17">P48*(K48/100+1)</f>
        <v>1.1785080000000003</v>
      </c>
      <c r="R48" s="49">
        <f t="shared" ref="R48:R78" si="18">Q48*(L48/100+1)</f>
        <v>1.2492184800000004</v>
      </c>
      <c r="S48" s="49">
        <f t="shared" ref="S48:S78" si="19">R48*(M48/100+1)</f>
        <v>1.3241715888000005</v>
      </c>
      <c r="T48" s="71">
        <v>0</v>
      </c>
      <c r="U48" s="2" t="str">
        <f t="shared" si="5"/>
        <v>40304021 Peruskoulu: Esiluokanopettaja/asetuksen 986/1998 7 §:n mukainen kelpoisuus</v>
      </c>
      <c r="V48" s="2" t="s">
        <v>115</v>
      </c>
      <c r="W48" s="3"/>
      <c r="X48" s="3"/>
      <c r="Z48" s="38"/>
      <c r="AA48" s="38"/>
      <c r="AB48" s="38"/>
      <c r="AC48" s="38"/>
      <c r="AD48" s="91"/>
      <c r="AE48" s="91"/>
    </row>
    <row r="49" spans="1:31" x14ac:dyDescent="0.2">
      <c r="A49" s="2">
        <v>41</v>
      </c>
      <c r="B49" s="72" t="s">
        <v>32</v>
      </c>
      <c r="C49" s="2">
        <v>40304022</v>
      </c>
      <c r="D49" s="2" t="s">
        <v>0</v>
      </c>
      <c r="E49" s="3">
        <v>2102.8200000000002</v>
      </c>
      <c r="F49" s="3">
        <v>2085.58</v>
      </c>
      <c r="G49" s="2">
        <v>38</v>
      </c>
      <c r="H49" s="73">
        <v>0</v>
      </c>
      <c r="I49" s="119">
        <v>6</v>
      </c>
      <c r="J49" s="119">
        <v>2</v>
      </c>
      <c r="K49" s="119">
        <v>9</v>
      </c>
      <c r="L49" s="119">
        <v>6</v>
      </c>
      <c r="M49" s="119">
        <v>6</v>
      </c>
      <c r="N49" s="48">
        <v>1</v>
      </c>
      <c r="O49" s="49">
        <f t="shared" si="4"/>
        <v>1.06</v>
      </c>
      <c r="P49" s="49">
        <f t="shared" si="16"/>
        <v>1.0812000000000002</v>
      </c>
      <c r="Q49" s="49">
        <f t="shared" si="17"/>
        <v>1.1785080000000003</v>
      </c>
      <c r="R49" s="49">
        <f t="shared" si="18"/>
        <v>1.2492184800000004</v>
      </c>
      <c r="S49" s="49">
        <f t="shared" si="19"/>
        <v>1.3241715888000005</v>
      </c>
      <c r="T49" s="71">
        <v>0</v>
      </c>
      <c r="U49" s="2" t="str">
        <f t="shared" si="5"/>
        <v>40304022 Peruskoulu: Esiluokanopettaja/muu kuin edellä mainittu</v>
      </c>
      <c r="V49" s="2" t="s">
        <v>115</v>
      </c>
      <c r="W49" s="3"/>
      <c r="X49" s="3"/>
      <c r="Z49" s="38"/>
      <c r="AA49" s="38"/>
      <c r="AB49" s="38"/>
      <c r="AC49" s="38"/>
      <c r="AD49" s="91"/>
      <c r="AE49" s="91"/>
    </row>
    <row r="50" spans="1:31" x14ac:dyDescent="0.2">
      <c r="A50" s="2">
        <v>42</v>
      </c>
      <c r="B50" s="72" t="s">
        <v>32</v>
      </c>
      <c r="C50" s="2">
        <v>40307038</v>
      </c>
      <c r="D50" s="2" t="s">
        <v>109</v>
      </c>
      <c r="E50" s="3">
        <v>3101.59</v>
      </c>
      <c r="F50" s="3">
        <v>3072.25</v>
      </c>
      <c r="G50" s="2">
        <v>38</v>
      </c>
      <c r="H50" s="73">
        <v>0.94</v>
      </c>
      <c r="I50" s="119">
        <v>4</v>
      </c>
      <c r="J50" s="119">
        <v>3</v>
      </c>
      <c r="K50" s="119">
        <v>6</v>
      </c>
      <c r="L50" s="119">
        <v>6</v>
      </c>
      <c r="M50" s="119">
        <v>6</v>
      </c>
      <c r="N50" s="48">
        <v>1</v>
      </c>
      <c r="O50" s="49">
        <f t="shared" si="4"/>
        <v>1.04</v>
      </c>
      <c r="P50" s="49">
        <f t="shared" si="16"/>
        <v>1.0712000000000002</v>
      </c>
      <c r="Q50" s="49">
        <f t="shared" si="17"/>
        <v>1.1354720000000003</v>
      </c>
      <c r="R50" s="49">
        <f t="shared" si="18"/>
        <v>1.2036003200000003</v>
      </c>
      <c r="S50" s="49">
        <f t="shared" si="19"/>
        <v>1.2758163392000004</v>
      </c>
      <c r="T50" s="71">
        <v>0</v>
      </c>
      <c r="U50" s="2" t="str">
        <f t="shared" si="5"/>
        <v xml:space="preserve">40307038 Peruskoulu: Vuosiluokkien 7–9 tuntiopettaja/ylempi korkeakoulututkinto ja perus-/lukio-opetusta antavan opettajan kelpoisuus tai aiempi vanhemman lehtorin kelpoisuus  </v>
      </c>
      <c r="V50" s="2" t="s">
        <v>115</v>
      </c>
      <c r="W50" s="3"/>
      <c r="X50" s="3"/>
      <c r="Z50" s="38"/>
      <c r="AA50" s="38"/>
      <c r="AB50" s="38"/>
      <c r="AC50" s="38"/>
      <c r="AD50" s="91"/>
      <c r="AE50" s="91"/>
    </row>
    <row r="51" spans="1:31" x14ac:dyDescent="0.2">
      <c r="A51" s="2">
        <v>43</v>
      </c>
      <c r="B51" s="72" t="s">
        <v>32</v>
      </c>
      <c r="C51" s="2">
        <v>40307040</v>
      </c>
      <c r="D51" s="2" t="s">
        <v>87</v>
      </c>
      <c r="E51" s="3">
        <v>2891.53</v>
      </c>
      <c r="F51" s="3">
        <v>2864.2</v>
      </c>
      <c r="G51" s="2">
        <v>38</v>
      </c>
      <c r="H51" s="73">
        <v>0.94</v>
      </c>
      <c r="I51" s="119">
        <v>4</v>
      </c>
      <c r="J51" s="119">
        <v>3</v>
      </c>
      <c r="K51" s="119">
        <v>6</v>
      </c>
      <c r="L51" s="119">
        <v>6</v>
      </c>
      <c r="M51" s="119">
        <v>6</v>
      </c>
      <c r="N51" s="48">
        <v>1</v>
      </c>
      <c r="O51" s="49">
        <f t="shared" si="4"/>
        <v>1.04</v>
      </c>
      <c r="P51" s="49">
        <f t="shared" si="16"/>
        <v>1.0712000000000002</v>
      </c>
      <c r="Q51" s="49">
        <f t="shared" si="17"/>
        <v>1.1354720000000003</v>
      </c>
      <c r="R51" s="49">
        <f t="shared" si="18"/>
        <v>1.2036003200000003</v>
      </c>
      <c r="S51" s="49">
        <f t="shared" si="19"/>
        <v>1.2758163392000004</v>
      </c>
      <c r="T51" s="71">
        <v>0</v>
      </c>
      <c r="U51" s="2" t="str">
        <f t="shared" si="5"/>
        <v>40307040 Peruskoulu: Vuosiluokkien 7–9 tuntiopettaja/muu kuin em. perus-, aineen-, luokan- tai erityisopetuksen opettajan kelpoisuus</v>
      </c>
      <c r="V51" s="2" t="s">
        <v>115</v>
      </c>
      <c r="W51" s="3"/>
      <c r="X51" s="3"/>
      <c r="Z51" s="38"/>
      <c r="AA51" s="38"/>
      <c r="AB51" s="38"/>
      <c r="AC51" s="38"/>
      <c r="AD51" s="91"/>
      <c r="AE51" s="91"/>
    </row>
    <row r="52" spans="1:31" x14ac:dyDescent="0.2">
      <c r="A52" s="2">
        <v>44</v>
      </c>
      <c r="B52" s="72" t="s">
        <v>32</v>
      </c>
      <c r="C52" s="2">
        <v>40307041</v>
      </c>
      <c r="D52" s="2" t="s">
        <v>88</v>
      </c>
      <c r="E52" s="3">
        <v>2534.52</v>
      </c>
      <c r="F52" s="3">
        <v>2510.5500000000002</v>
      </c>
      <c r="G52" s="2">
        <v>38</v>
      </c>
      <c r="H52" s="73">
        <v>0.94</v>
      </c>
      <c r="I52" s="119">
        <v>4</v>
      </c>
      <c r="J52" s="119">
        <v>3</v>
      </c>
      <c r="K52" s="119">
        <v>6</v>
      </c>
      <c r="L52" s="119">
        <v>6</v>
      </c>
      <c r="M52" s="119">
        <v>6</v>
      </c>
      <c r="N52" s="48">
        <v>1</v>
      </c>
      <c r="O52" s="49">
        <f t="shared" si="4"/>
        <v>1.04</v>
      </c>
      <c r="P52" s="49">
        <f t="shared" si="16"/>
        <v>1.0712000000000002</v>
      </c>
      <c r="Q52" s="49">
        <f t="shared" si="17"/>
        <v>1.1354720000000003</v>
      </c>
      <c r="R52" s="49">
        <f t="shared" si="18"/>
        <v>1.2036003200000003</v>
      </c>
      <c r="S52" s="49">
        <f t="shared" si="19"/>
        <v>1.2758163392000004</v>
      </c>
      <c r="T52" s="71">
        <v>0</v>
      </c>
      <c r="U52" s="2" t="str">
        <f t="shared" si="5"/>
        <v>40307041 Peruskoulu: Vuosiluokkien 7–9 tuntiopettaja/ylempi korkeakoulututkinto</v>
      </c>
      <c r="V52" s="2" t="s">
        <v>115</v>
      </c>
      <c r="W52" s="3"/>
      <c r="X52" s="3"/>
      <c r="Z52" s="38"/>
      <c r="AA52" s="38"/>
      <c r="AB52" s="38"/>
      <c r="AC52" s="38"/>
      <c r="AD52" s="91"/>
      <c r="AE52" s="91"/>
    </row>
    <row r="53" spans="1:31" x14ac:dyDescent="0.2">
      <c r="A53" s="2">
        <v>45</v>
      </c>
      <c r="B53" s="72" t="s">
        <v>32</v>
      </c>
      <c r="C53" s="2">
        <v>40307042</v>
      </c>
      <c r="D53" s="2" t="s">
        <v>89</v>
      </c>
      <c r="E53" s="3">
        <v>2426.02</v>
      </c>
      <c r="F53" s="3">
        <v>2403.08</v>
      </c>
      <c r="G53" s="2">
        <v>38</v>
      </c>
      <c r="H53" s="73">
        <v>0.94</v>
      </c>
      <c r="I53" s="119">
        <v>4</v>
      </c>
      <c r="J53" s="119">
        <v>3</v>
      </c>
      <c r="K53" s="119">
        <v>6</v>
      </c>
      <c r="L53" s="119">
        <v>6</v>
      </c>
      <c r="M53" s="119">
        <v>6</v>
      </c>
      <c r="N53" s="48">
        <v>1</v>
      </c>
      <c r="O53" s="49">
        <f t="shared" si="4"/>
        <v>1.04</v>
      </c>
      <c r="P53" s="49">
        <f t="shared" si="16"/>
        <v>1.0712000000000002</v>
      </c>
      <c r="Q53" s="49">
        <f t="shared" si="17"/>
        <v>1.1354720000000003</v>
      </c>
      <c r="R53" s="49">
        <f t="shared" si="18"/>
        <v>1.2036003200000003</v>
      </c>
      <c r="S53" s="49">
        <f t="shared" si="19"/>
        <v>1.2758163392000004</v>
      </c>
      <c r="T53" s="71">
        <v>0</v>
      </c>
      <c r="U53" s="2" t="str">
        <f t="shared" si="5"/>
        <v>40307042 Peruskoulu: Vuosiluokkien 7–9 tuntiopettaja/korkeakoulututkinto</v>
      </c>
      <c r="V53" s="2" t="s">
        <v>115</v>
      </c>
      <c r="W53" s="3"/>
      <c r="X53" s="3"/>
      <c r="Z53" s="38"/>
      <c r="AA53" s="38"/>
      <c r="AB53" s="38"/>
      <c r="AC53" s="38"/>
      <c r="AD53" s="91"/>
      <c r="AE53" s="91"/>
    </row>
    <row r="54" spans="1:31" x14ac:dyDescent="0.2">
      <c r="A54" s="2">
        <v>46</v>
      </c>
      <c r="B54" s="72" t="s">
        <v>32</v>
      </c>
      <c r="C54" s="2">
        <v>40307043</v>
      </c>
      <c r="D54" s="2" t="s">
        <v>90</v>
      </c>
      <c r="E54" s="3">
        <v>2295.0100000000002</v>
      </c>
      <c r="F54" s="3">
        <v>2273.7600000000002</v>
      </c>
      <c r="G54" s="2">
        <v>38</v>
      </c>
      <c r="H54" s="73">
        <v>0.94</v>
      </c>
      <c r="I54" s="119">
        <v>4</v>
      </c>
      <c r="J54" s="119">
        <v>3</v>
      </c>
      <c r="K54" s="119">
        <v>6</v>
      </c>
      <c r="L54" s="119">
        <v>6</v>
      </c>
      <c r="M54" s="119">
        <v>6</v>
      </c>
      <c r="N54" s="48">
        <v>1</v>
      </c>
      <c r="O54" s="49">
        <f t="shared" si="4"/>
        <v>1.04</v>
      </c>
      <c r="P54" s="49">
        <f t="shared" si="16"/>
        <v>1.0712000000000002</v>
      </c>
      <c r="Q54" s="49">
        <f t="shared" si="17"/>
        <v>1.1354720000000003</v>
      </c>
      <c r="R54" s="49">
        <f t="shared" si="18"/>
        <v>1.2036003200000003</v>
      </c>
      <c r="S54" s="49">
        <f t="shared" si="19"/>
        <v>1.2758163392000004</v>
      </c>
      <c r="T54" s="71">
        <v>0</v>
      </c>
      <c r="U54" s="2" t="str">
        <f t="shared" si="5"/>
        <v>40307043 Peruskoulu: Vuosiluokkien 7–9 tuntiopettaja/muu kuin edellä mainittu</v>
      </c>
      <c r="V54" s="2" t="s">
        <v>115</v>
      </c>
      <c r="W54" s="3"/>
      <c r="X54" s="3"/>
      <c r="Z54" s="38"/>
      <c r="AA54" s="38"/>
      <c r="AB54" s="38"/>
      <c r="AC54" s="38"/>
      <c r="AD54" s="91"/>
      <c r="AE54" s="91"/>
    </row>
    <row r="55" spans="1:31" x14ac:dyDescent="0.2">
      <c r="A55" s="2">
        <v>47</v>
      </c>
      <c r="B55" s="72" t="s">
        <v>32</v>
      </c>
      <c r="C55" s="2">
        <v>40307044</v>
      </c>
      <c r="D55" s="2" t="s">
        <v>91</v>
      </c>
      <c r="E55" s="3">
        <v>3123.13</v>
      </c>
      <c r="F55" s="3">
        <v>3093.59</v>
      </c>
      <c r="G55" s="2">
        <v>38</v>
      </c>
      <c r="H55" s="73">
        <v>0.94</v>
      </c>
      <c r="I55" s="119">
        <v>4</v>
      </c>
      <c r="J55" s="119">
        <v>3</v>
      </c>
      <c r="K55" s="119">
        <v>6</v>
      </c>
      <c r="L55" s="119">
        <v>6</v>
      </c>
      <c r="M55" s="119">
        <v>6</v>
      </c>
      <c r="N55" s="48">
        <v>1</v>
      </c>
      <c r="O55" s="49">
        <f t="shared" si="4"/>
        <v>1.04</v>
      </c>
      <c r="P55" s="49">
        <f t="shared" si="16"/>
        <v>1.0712000000000002</v>
      </c>
      <c r="Q55" s="49">
        <f t="shared" si="17"/>
        <v>1.1354720000000003</v>
      </c>
      <c r="R55" s="49">
        <f t="shared" si="18"/>
        <v>1.2036003200000003</v>
      </c>
      <c r="S55" s="49">
        <f t="shared" si="19"/>
        <v>1.2758163392000004</v>
      </c>
      <c r="T55" s="71">
        <v>0</v>
      </c>
      <c r="U55" s="2" t="str">
        <f t="shared" si="5"/>
        <v>40307044 Peruskoulu: Erityisopetuksen tuntiopettaja/ylempi korkeakoulututkinto ja erityisopettajan kelpoisuus</v>
      </c>
      <c r="V55" s="2" t="s">
        <v>115</v>
      </c>
      <c r="W55" s="3"/>
      <c r="X55" s="3"/>
      <c r="Z55" s="38"/>
      <c r="AA55" s="38"/>
      <c r="AB55" s="38"/>
      <c r="AC55" s="38"/>
      <c r="AD55" s="91"/>
      <c r="AE55" s="91"/>
    </row>
    <row r="56" spans="1:31" x14ac:dyDescent="0.2">
      <c r="A56" s="2">
        <v>48</v>
      </c>
      <c r="B56" s="72" t="s">
        <v>32</v>
      </c>
      <c r="C56" s="2">
        <v>40307046</v>
      </c>
      <c r="D56" s="2" t="s">
        <v>92</v>
      </c>
      <c r="E56" s="3">
        <v>3013.93</v>
      </c>
      <c r="F56" s="3">
        <v>2985.41</v>
      </c>
      <c r="G56" s="2">
        <v>38</v>
      </c>
      <c r="H56" s="73">
        <v>0.94</v>
      </c>
      <c r="I56" s="119">
        <v>4</v>
      </c>
      <c r="J56" s="119">
        <v>3</v>
      </c>
      <c r="K56" s="119">
        <v>6</v>
      </c>
      <c r="L56" s="119">
        <v>6</v>
      </c>
      <c r="M56" s="119">
        <v>6</v>
      </c>
      <c r="N56" s="48">
        <v>1</v>
      </c>
      <c r="O56" s="49">
        <f t="shared" si="4"/>
        <v>1.04</v>
      </c>
      <c r="P56" s="49">
        <f t="shared" si="16"/>
        <v>1.0712000000000002</v>
      </c>
      <c r="Q56" s="49">
        <f t="shared" si="17"/>
        <v>1.1354720000000003</v>
      </c>
      <c r="R56" s="49">
        <f t="shared" si="18"/>
        <v>1.2036003200000003</v>
      </c>
      <c r="S56" s="49">
        <f t="shared" si="19"/>
        <v>1.2758163392000004</v>
      </c>
      <c r="T56" s="71">
        <v>0</v>
      </c>
      <c r="U56" s="2" t="str">
        <f t="shared" si="5"/>
        <v>40307046 Peruskoulu: Erityisopetuksen tuntiopettaja/alempi korkeakoulututkinto ja erityisopettajan kelpoisuus</v>
      </c>
      <c r="V56" s="2" t="s">
        <v>115</v>
      </c>
      <c r="W56" s="3"/>
      <c r="X56" s="3"/>
      <c r="Z56" s="38"/>
      <c r="AA56" s="38"/>
      <c r="AB56" s="38"/>
      <c r="AC56" s="38"/>
      <c r="AD56" s="91"/>
      <c r="AE56" s="91"/>
    </row>
    <row r="57" spans="1:31" x14ac:dyDescent="0.2">
      <c r="A57" s="2">
        <v>49</v>
      </c>
      <c r="B57" s="72" t="s">
        <v>32</v>
      </c>
      <c r="C57" s="2">
        <v>40307045</v>
      </c>
      <c r="D57" s="2" t="s">
        <v>93</v>
      </c>
      <c r="E57" s="3">
        <v>2917.31</v>
      </c>
      <c r="F57" s="3">
        <v>2889.69</v>
      </c>
      <c r="G57" s="2">
        <v>38</v>
      </c>
      <c r="H57" s="73">
        <v>0.94</v>
      </c>
      <c r="I57" s="119">
        <v>4</v>
      </c>
      <c r="J57" s="119">
        <v>3</v>
      </c>
      <c r="K57" s="119">
        <v>6</v>
      </c>
      <c r="L57" s="119">
        <v>6</v>
      </c>
      <c r="M57" s="119">
        <v>6</v>
      </c>
      <c r="N57" s="48">
        <v>1</v>
      </c>
      <c r="O57" s="49">
        <f t="shared" si="4"/>
        <v>1.04</v>
      </c>
      <c r="P57" s="49">
        <f t="shared" si="16"/>
        <v>1.0712000000000002</v>
      </c>
      <c r="Q57" s="49">
        <f t="shared" si="17"/>
        <v>1.1354720000000003</v>
      </c>
      <c r="R57" s="49">
        <f t="shared" si="18"/>
        <v>1.2036003200000003</v>
      </c>
      <c r="S57" s="49">
        <f t="shared" si="19"/>
        <v>1.2758163392000004</v>
      </c>
      <c r="T57" s="71">
        <v>0</v>
      </c>
      <c r="U57" s="2" t="str">
        <f t="shared" si="5"/>
        <v>40307045 Peruskoulu: Erityisopetuksen tuntiopettaja/erityisopettajan kelpoisuus</v>
      </c>
      <c r="V57" s="2" t="s">
        <v>115</v>
      </c>
      <c r="W57" s="3"/>
      <c r="X57" s="3"/>
      <c r="Z57" s="38"/>
      <c r="AA57" s="38"/>
      <c r="AB57" s="38"/>
      <c r="AC57" s="38"/>
      <c r="AD57" s="91"/>
      <c r="AE57" s="91"/>
    </row>
    <row r="58" spans="1:31" x14ac:dyDescent="0.2">
      <c r="A58" s="2">
        <v>50</v>
      </c>
      <c r="B58" s="72" t="s">
        <v>32</v>
      </c>
      <c r="C58" s="2">
        <v>40307047</v>
      </c>
      <c r="D58" s="2" t="s">
        <v>94</v>
      </c>
      <c r="E58" s="3">
        <v>2871.82</v>
      </c>
      <c r="F58" s="3">
        <v>2844.68</v>
      </c>
      <c r="G58" s="2">
        <v>38</v>
      </c>
      <c r="H58" s="73">
        <v>0.94</v>
      </c>
      <c r="I58" s="119">
        <v>4</v>
      </c>
      <c r="J58" s="119">
        <v>3</v>
      </c>
      <c r="K58" s="119">
        <v>6</v>
      </c>
      <c r="L58" s="119">
        <v>6</v>
      </c>
      <c r="M58" s="119">
        <v>6</v>
      </c>
      <c r="N58" s="48">
        <v>1</v>
      </c>
      <c r="O58" s="49">
        <f t="shared" si="4"/>
        <v>1.04</v>
      </c>
      <c r="P58" s="49">
        <f t="shared" si="16"/>
        <v>1.0712000000000002</v>
      </c>
      <c r="Q58" s="49">
        <f t="shared" si="17"/>
        <v>1.1354720000000003</v>
      </c>
      <c r="R58" s="49">
        <f t="shared" si="18"/>
        <v>1.2036003200000003</v>
      </c>
      <c r="S58" s="49">
        <f t="shared" si="19"/>
        <v>1.2758163392000004</v>
      </c>
      <c r="T58" s="71">
        <v>0</v>
      </c>
      <c r="U58" s="2" t="str">
        <f t="shared" si="5"/>
        <v>40307047 Peruskoulu: Erityisopetuksen tuntiopettaja/ylempi korkeakoulututkinto ja perus/lukio-opetusta antavan opettajan kelpoisuus</v>
      </c>
      <c r="V58" s="2" t="s">
        <v>115</v>
      </c>
      <c r="W58" s="3"/>
      <c r="X58" s="3"/>
      <c r="Z58" s="38"/>
      <c r="AA58" s="38"/>
      <c r="AB58" s="38"/>
      <c r="AC58" s="38"/>
      <c r="AD58" s="91"/>
      <c r="AE58" s="91"/>
    </row>
    <row r="59" spans="1:31" x14ac:dyDescent="0.2">
      <c r="A59" s="2">
        <v>51</v>
      </c>
      <c r="B59" s="72" t="s">
        <v>32</v>
      </c>
      <c r="C59" s="2">
        <v>40307048</v>
      </c>
      <c r="D59" s="2" t="s">
        <v>95</v>
      </c>
      <c r="E59" s="3">
        <v>2752.38</v>
      </c>
      <c r="F59" s="3">
        <v>2726.4</v>
      </c>
      <c r="G59" s="2">
        <v>38</v>
      </c>
      <c r="H59" s="73">
        <v>0.94</v>
      </c>
      <c r="I59" s="119">
        <v>4</v>
      </c>
      <c r="J59" s="119">
        <v>3</v>
      </c>
      <c r="K59" s="119">
        <v>6</v>
      </c>
      <c r="L59" s="119">
        <v>6</v>
      </c>
      <c r="M59" s="119">
        <v>6</v>
      </c>
      <c r="N59" s="48">
        <v>1</v>
      </c>
      <c r="O59" s="49">
        <f t="shared" si="4"/>
        <v>1.04</v>
      </c>
      <c r="P59" s="49">
        <f t="shared" si="16"/>
        <v>1.0712000000000002</v>
      </c>
      <c r="Q59" s="49">
        <f t="shared" si="17"/>
        <v>1.1354720000000003</v>
      </c>
      <c r="R59" s="49">
        <f t="shared" si="18"/>
        <v>1.2036003200000003</v>
      </c>
      <c r="S59" s="49">
        <f t="shared" si="19"/>
        <v>1.2758163392000004</v>
      </c>
      <c r="T59" s="71">
        <v>0</v>
      </c>
      <c r="U59" s="2" t="str">
        <f t="shared" si="5"/>
        <v>40307048 Peruskoulu: Vaikeimmin kehitysvammaisille (EHA 2) annettavan opetuksen erityisopettajan kelpoisuus tai perus-/lukio-opetusta antavan opettajan kelpoisuus.</v>
      </c>
      <c r="V59" s="2" t="s">
        <v>115</v>
      </c>
      <c r="W59" s="3"/>
      <c r="X59" s="3"/>
      <c r="Z59" s="38"/>
      <c r="AA59" s="38"/>
      <c r="AB59" s="38"/>
      <c r="AC59" s="38"/>
      <c r="AD59" s="91"/>
      <c r="AE59" s="91"/>
    </row>
    <row r="60" spans="1:31" x14ac:dyDescent="0.2">
      <c r="A60" s="2">
        <v>52</v>
      </c>
      <c r="B60" s="72" t="s">
        <v>32</v>
      </c>
      <c r="C60" s="2">
        <v>40307049</v>
      </c>
      <c r="D60" s="2" t="s">
        <v>96</v>
      </c>
      <c r="E60" s="3">
        <v>2405.6799999999998</v>
      </c>
      <c r="F60" s="3">
        <v>2383.1799999999998</v>
      </c>
      <c r="G60" s="2">
        <v>38</v>
      </c>
      <c r="H60" s="73">
        <v>0.94</v>
      </c>
      <c r="I60" s="119">
        <v>4</v>
      </c>
      <c r="J60" s="119">
        <v>3</v>
      </c>
      <c r="K60" s="119">
        <v>6</v>
      </c>
      <c r="L60" s="119">
        <v>6</v>
      </c>
      <c r="M60" s="119">
        <v>6</v>
      </c>
      <c r="N60" s="48">
        <v>1</v>
      </c>
      <c r="O60" s="49">
        <f t="shared" si="4"/>
        <v>1.04</v>
      </c>
      <c r="P60" s="49">
        <f t="shared" si="16"/>
        <v>1.0712000000000002</v>
      </c>
      <c r="Q60" s="49">
        <f t="shared" si="17"/>
        <v>1.1354720000000003</v>
      </c>
      <c r="R60" s="49">
        <f t="shared" si="18"/>
        <v>1.2036003200000003</v>
      </c>
      <c r="S60" s="49">
        <f t="shared" si="19"/>
        <v>1.2758163392000004</v>
      </c>
      <c r="T60" s="71">
        <v>0</v>
      </c>
      <c r="U60" s="2" t="str">
        <f t="shared" si="5"/>
        <v>40307049 Peruskoulu: Erityisopetuksen tuntiopettaja/muu kuin edellä mainittu</v>
      </c>
      <c r="V60" s="2" t="s">
        <v>115</v>
      </c>
      <c r="W60" s="3"/>
      <c r="X60" s="3"/>
      <c r="Z60" s="38"/>
      <c r="AA60" s="38"/>
      <c r="AB60" s="38"/>
      <c r="AC60" s="38"/>
      <c r="AD60" s="91"/>
      <c r="AE60" s="91"/>
    </row>
    <row r="61" spans="1:31" x14ac:dyDescent="0.2">
      <c r="A61" s="2">
        <v>53</v>
      </c>
      <c r="B61" s="72" t="s">
        <v>32</v>
      </c>
      <c r="C61" s="2">
        <v>40307054</v>
      </c>
      <c r="D61" s="2" t="s">
        <v>97</v>
      </c>
      <c r="E61" s="3">
        <v>3101.59</v>
      </c>
      <c r="F61" s="3">
        <v>3072.25</v>
      </c>
      <c r="G61" s="2">
        <v>38</v>
      </c>
      <c r="H61" s="73">
        <v>0.94</v>
      </c>
      <c r="I61" s="119">
        <v>4</v>
      </c>
      <c r="J61" s="119">
        <v>3</v>
      </c>
      <c r="K61" s="119">
        <v>6</v>
      </c>
      <c r="L61" s="119">
        <v>6</v>
      </c>
      <c r="M61" s="119">
        <v>6</v>
      </c>
      <c r="N61" s="48">
        <v>1</v>
      </c>
      <c r="O61" s="49">
        <f t="shared" si="4"/>
        <v>1.04</v>
      </c>
      <c r="P61" s="49">
        <f t="shared" si="16"/>
        <v>1.0712000000000002</v>
      </c>
      <c r="Q61" s="49">
        <f t="shared" si="17"/>
        <v>1.1354720000000003</v>
      </c>
      <c r="R61" s="49">
        <f t="shared" si="18"/>
        <v>1.2036003200000003</v>
      </c>
      <c r="S61" s="49">
        <f t="shared" si="19"/>
        <v>1.2758163392000004</v>
      </c>
      <c r="T61" s="71">
        <v>0</v>
      </c>
      <c r="U61" s="2" t="str">
        <f t="shared" si="5"/>
        <v>40307054 Peruskoulu: Vuosiluokkien 1–6 tuntiopettaja/luokanopettajan kelpoisuus, ylempi korkeakoulututkinto ja aineenopettajan kelpoisuus jossakin peruskoulussa  yhteisenä opetettavassa aineessa</v>
      </c>
      <c r="V61" s="2" t="s">
        <v>115</v>
      </c>
      <c r="W61" s="3"/>
      <c r="X61" s="3"/>
      <c r="Z61" s="38"/>
      <c r="AA61" s="38"/>
      <c r="AB61" s="38"/>
      <c r="AC61" s="38"/>
      <c r="AD61" s="91"/>
      <c r="AE61" s="91"/>
    </row>
    <row r="62" spans="1:31" x14ac:dyDescent="0.2">
      <c r="A62" s="2">
        <v>54</v>
      </c>
      <c r="B62" s="72" t="s">
        <v>32</v>
      </c>
      <c r="C62" s="2">
        <v>40307056</v>
      </c>
      <c r="D62" s="2" t="s">
        <v>98</v>
      </c>
      <c r="E62" s="3">
        <v>2887.34</v>
      </c>
      <c r="F62" s="3">
        <v>2860.05</v>
      </c>
      <c r="G62" s="2">
        <v>38</v>
      </c>
      <c r="H62" s="73">
        <v>0.94</v>
      </c>
      <c r="I62" s="119">
        <v>4</v>
      </c>
      <c r="J62" s="119">
        <v>3</v>
      </c>
      <c r="K62" s="119">
        <v>6</v>
      </c>
      <c r="L62" s="119">
        <v>6</v>
      </c>
      <c r="M62" s="119">
        <v>6</v>
      </c>
      <c r="N62" s="48">
        <v>1</v>
      </c>
      <c r="O62" s="49">
        <f t="shared" si="4"/>
        <v>1.04</v>
      </c>
      <c r="P62" s="49">
        <f t="shared" si="16"/>
        <v>1.0712000000000002</v>
      </c>
      <c r="Q62" s="49">
        <f t="shared" si="17"/>
        <v>1.1354720000000003</v>
      </c>
      <c r="R62" s="49">
        <f t="shared" si="18"/>
        <v>1.2036003200000003</v>
      </c>
      <c r="S62" s="49">
        <f t="shared" si="19"/>
        <v>1.2758163392000004</v>
      </c>
      <c r="T62" s="71">
        <v>0</v>
      </c>
      <c r="U62" s="2" t="str">
        <f t="shared" si="5"/>
        <v>40307056 Peruskoulu: Vuosiluokkien 1–6 tuntiopettaja/ylempi korkeakoulututkinto ja perus-/lukio-opetusta antavan opettajan kelpoisuus</v>
      </c>
      <c r="V62" s="2" t="s">
        <v>115</v>
      </c>
      <c r="W62" s="3"/>
      <c r="X62" s="3"/>
      <c r="Z62" s="38"/>
      <c r="AA62" s="38"/>
      <c r="AB62" s="38"/>
      <c r="AC62" s="38"/>
      <c r="AD62" s="91"/>
      <c r="AE62" s="91"/>
    </row>
    <row r="63" spans="1:31" x14ac:dyDescent="0.2">
      <c r="A63" s="2">
        <v>55</v>
      </c>
      <c r="B63" s="72" t="s">
        <v>32</v>
      </c>
      <c r="C63" s="2">
        <v>40307057</v>
      </c>
      <c r="D63" s="2" t="s">
        <v>99</v>
      </c>
      <c r="E63" s="3">
        <v>2779.12</v>
      </c>
      <c r="F63" s="3">
        <v>2752.82</v>
      </c>
      <c r="G63" s="2">
        <v>38</v>
      </c>
      <c r="H63" s="73">
        <v>0.94</v>
      </c>
      <c r="I63" s="119">
        <v>4</v>
      </c>
      <c r="J63" s="119">
        <v>3</v>
      </c>
      <c r="K63" s="119">
        <v>6</v>
      </c>
      <c r="L63" s="119">
        <v>6</v>
      </c>
      <c r="M63" s="119">
        <v>6</v>
      </c>
      <c r="N63" s="48">
        <v>1</v>
      </c>
      <c r="O63" s="49">
        <f t="shared" si="4"/>
        <v>1.04</v>
      </c>
      <c r="P63" s="49">
        <f t="shared" si="16"/>
        <v>1.0712000000000002</v>
      </c>
      <c r="Q63" s="49">
        <f t="shared" si="17"/>
        <v>1.1354720000000003</v>
      </c>
      <c r="R63" s="49">
        <f t="shared" si="18"/>
        <v>1.2036003200000003</v>
      </c>
      <c r="S63" s="49">
        <f t="shared" si="19"/>
        <v>1.2758163392000004</v>
      </c>
      <c r="T63" s="71">
        <v>0</v>
      </c>
      <c r="U63" s="2" t="str">
        <f t="shared" si="5"/>
        <v>40307057 Peruskoulu: Vuosiluokkien 1–6 tuntiopettaja/perus-/lukio-opetusta antavan opettajan kelpoisuus</v>
      </c>
      <c r="V63" s="2" t="s">
        <v>115</v>
      </c>
      <c r="W63" s="3"/>
      <c r="X63" s="3"/>
      <c r="Z63" s="38"/>
      <c r="AA63" s="38"/>
      <c r="AB63" s="38"/>
      <c r="AC63" s="38"/>
      <c r="AD63" s="91"/>
      <c r="AE63" s="91"/>
    </row>
    <row r="64" spans="1:31" x14ac:dyDescent="0.2">
      <c r="A64" s="2">
        <v>56</v>
      </c>
      <c r="B64" s="72" t="s">
        <v>32</v>
      </c>
      <c r="C64" s="2">
        <v>40307099</v>
      </c>
      <c r="D64" s="2" t="s">
        <v>100</v>
      </c>
      <c r="E64" s="3">
        <v>2269.85</v>
      </c>
      <c r="F64" s="3">
        <v>2249.0100000000002</v>
      </c>
      <c r="G64" s="2">
        <v>38</v>
      </c>
      <c r="H64" s="73">
        <v>0.94</v>
      </c>
      <c r="I64" s="119">
        <v>4</v>
      </c>
      <c r="J64" s="119">
        <v>3</v>
      </c>
      <c r="K64" s="119">
        <v>6</v>
      </c>
      <c r="L64" s="119">
        <v>6</v>
      </c>
      <c r="M64" s="119">
        <v>6</v>
      </c>
      <c r="N64" s="48">
        <v>1</v>
      </c>
      <c r="O64" s="49">
        <f t="shared" si="4"/>
        <v>1.04</v>
      </c>
      <c r="P64" s="49">
        <f t="shared" si="16"/>
        <v>1.0712000000000002</v>
      </c>
      <c r="Q64" s="49">
        <f t="shared" si="17"/>
        <v>1.1354720000000003</v>
      </c>
      <c r="R64" s="49">
        <f t="shared" si="18"/>
        <v>1.2036003200000003</v>
      </c>
      <c r="S64" s="49">
        <f t="shared" si="19"/>
        <v>1.2758163392000004</v>
      </c>
      <c r="T64" s="71">
        <v>0</v>
      </c>
      <c r="U64" s="2" t="str">
        <f t="shared" si="5"/>
        <v>40307099 Peruskoulu: Vuosiluokkien 1–6 tuntiopettaja/korkeakoulututkinto/lastentarhanopettajan tutkinto</v>
      </c>
      <c r="V64" s="2" t="s">
        <v>115</v>
      </c>
      <c r="W64" s="3"/>
      <c r="X64" s="3"/>
      <c r="Z64" s="38"/>
      <c r="AA64" s="38"/>
      <c r="AB64" s="38"/>
      <c r="AC64" s="38"/>
      <c r="AD64" s="91"/>
      <c r="AE64" s="91"/>
    </row>
    <row r="65" spans="1:31" x14ac:dyDescent="0.2">
      <c r="A65" s="2">
        <v>57</v>
      </c>
      <c r="B65" s="72" t="s">
        <v>32</v>
      </c>
      <c r="C65" s="2">
        <v>40307059</v>
      </c>
      <c r="D65" s="2" t="s">
        <v>101</v>
      </c>
      <c r="E65" s="3">
        <v>2166.9</v>
      </c>
      <c r="F65" s="3">
        <v>2147.84</v>
      </c>
      <c r="G65" s="2">
        <v>38</v>
      </c>
      <c r="H65" s="73">
        <v>0.94</v>
      </c>
      <c r="I65" s="119">
        <v>4</v>
      </c>
      <c r="J65" s="119">
        <v>3</v>
      </c>
      <c r="K65" s="119">
        <v>6</v>
      </c>
      <c r="L65" s="119">
        <v>6</v>
      </c>
      <c r="M65" s="119">
        <v>6</v>
      </c>
      <c r="N65" s="48">
        <v>1</v>
      </c>
      <c r="O65" s="49">
        <f t="shared" si="4"/>
        <v>1.04</v>
      </c>
      <c r="P65" s="49">
        <f t="shared" si="16"/>
        <v>1.0712000000000002</v>
      </c>
      <c r="Q65" s="49">
        <f t="shared" si="17"/>
        <v>1.1354720000000003</v>
      </c>
      <c r="R65" s="49">
        <f t="shared" si="18"/>
        <v>1.2036003200000003</v>
      </c>
      <c r="S65" s="49">
        <f t="shared" si="19"/>
        <v>1.2758163392000004</v>
      </c>
      <c r="T65" s="71">
        <v>0</v>
      </c>
      <c r="U65" s="2" t="str">
        <f t="shared" si="5"/>
        <v>40307059 Peruskoulu: Vuosiluokkien 1–6 tuntiopettaja/muu kuin edellä mainittu</v>
      </c>
      <c r="V65" s="2" t="s">
        <v>115</v>
      </c>
      <c r="W65" s="3"/>
      <c r="X65" s="3"/>
      <c r="Z65" s="38"/>
      <c r="AA65" s="38"/>
      <c r="AB65" s="38"/>
      <c r="AC65" s="38"/>
      <c r="AD65" s="91"/>
      <c r="AE65" s="91"/>
    </row>
    <row r="66" spans="1:31" x14ac:dyDescent="0.2">
      <c r="A66" s="2">
        <v>58</v>
      </c>
      <c r="B66" s="72" t="s">
        <v>32</v>
      </c>
      <c r="C66" s="2">
        <v>40307062</v>
      </c>
      <c r="D66" s="2" t="s">
        <v>102</v>
      </c>
      <c r="E66" s="3">
        <v>2491.4899999999998</v>
      </c>
      <c r="F66" s="3">
        <v>2467.91</v>
      </c>
      <c r="G66" s="2">
        <v>38</v>
      </c>
      <c r="H66" s="73">
        <v>0.94</v>
      </c>
      <c r="I66" s="119">
        <v>6</v>
      </c>
      <c r="J66" s="119">
        <v>2</v>
      </c>
      <c r="K66" s="119">
        <v>9</v>
      </c>
      <c r="L66" s="119">
        <v>6</v>
      </c>
      <c r="M66" s="119">
        <v>6</v>
      </c>
      <c r="N66" s="48">
        <v>1</v>
      </c>
      <c r="O66" s="49">
        <f t="shared" si="4"/>
        <v>1.06</v>
      </c>
      <c r="P66" s="49">
        <f t="shared" si="16"/>
        <v>1.0812000000000002</v>
      </c>
      <c r="Q66" s="49">
        <f t="shared" si="17"/>
        <v>1.1785080000000003</v>
      </c>
      <c r="R66" s="49">
        <f t="shared" si="18"/>
        <v>1.2492184800000004</v>
      </c>
      <c r="S66" s="49">
        <f t="shared" si="19"/>
        <v>1.3241715888000005</v>
      </c>
      <c r="T66" s="71">
        <v>0</v>
      </c>
      <c r="U66" s="2" t="str">
        <f t="shared" si="5"/>
        <v>40307062 Peruskoulu: Esiopetuksen tuntiopettaja/ylempi korkeakoulututkinto ja perus-/lukio-opetusta antavan opettajan kelpoisuus</v>
      </c>
      <c r="V66" s="2" t="s">
        <v>115</v>
      </c>
      <c r="W66" s="3"/>
      <c r="X66" s="3"/>
      <c r="Z66" s="38"/>
      <c r="AA66" s="38"/>
      <c r="AB66" s="38"/>
      <c r="AC66" s="38"/>
      <c r="AD66" s="91"/>
      <c r="AE66" s="91"/>
    </row>
    <row r="67" spans="1:31" x14ac:dyDescent="0.2">
      <c r="A67" s="2">
        <v>59</v>
      </c>
      <c r="B67" s="72" t="s">
        <v>32</v>
      </c>
      <c r="C67" s="2">
        <v>40307065</v>
      </c>
      <c r="D67" s="2" t="s">
        <v>103</v>
      </c>
      <c r="E67" s="3">
        <v>2491.4899999999998</v>
      </c>
      <c r="F67" s="3">
        <v>2467.91</v>
      </c>
      <c r="G67" s="2">
        <v>38</v>
      </c>
      <c r="H67" s="73">
        <v>0.94</v>
      </c>
      <c r="I67" s="119">
        <v>6</v>
      </c>
      <c r="J67" s="119">
        <v>2</v>
      </c>
      <c r="K67" s="119">
        <v>9</v>
      </c>
      <c r="L67" s="119">
        <v>6</v>
      </c>
      <c r="M67" s="119">
        <v>6</v>
      </c>
      <c r="N67" s="48">
        <v>1</v>
      </c>
      <c r="O67" s="49">
        <f t="shared" si="4"/>
        <v>1.06</v>
      </c>
      <c r="P67" s="49">
        <f t="shared" si="16"/>
        <v>1.0812000000000002</v>
      </c>
      <c r="Q67" s="49">
        <f t="shared" si="17"/>
        <v>1.1785080000000003</v>
      </c>
      <c r="R67" s="49">
        <f t="shared" si="18"/>
        <v>1.2492184800000004</v>
      </c>
      <c r="S67" s="49">
        <f t="shared" si="19"/>
        <v>1.3241715888000005</v>
      </c>
      <c r="T67" s="71">
        <v>0</v>
      </c>
      <c r="U67" s="2" t="str">
        <f t="shared" si="5"/>
        <v>40307065 Peruskoulu: Esiopetuksen tuntiopettaja/erityisesiluokan opettajan, jolla on erityislastentarhanopettajan kelpoisuus</v>
      </c>
      <c r="V67" s="2" t="s">
        <v>115</v>
      </c>
      <c r="W67" s="3"/>
      <c r="X67" s="3"/>
      <c r="Z67" s="38"/>
      <c r="AA67" s="38"/>
      <c r="AB67" s="38"/>
      <c r="AC67" s="38"/>
      <c r="AD67" s="91"/>
      <c r="AE67" s="91"/>
    </row>
    <row r="68" spans="1:31" x14ac:dyDescent="0.2">
      <c r="A68" s="2">
        <v>60</v>
      </c>
      <c r="B68" s="72" t="s">
        <v>32</v>
      </c>
      <c r="C68" s="2">
        <v>40307063</v>
      </c>
      <c r="D68" s="2" t="s">
        <v>104</v>
      </c>
      <c r="E68" s="3">
        <v>2439.66</v>
      </c>
      <c r="F68" s="3">
        <v>2416.54</v>
      </c>
      <c r="G68" s="2">
        <v>38</v>
      </c>
      <c r="H68" s="73">
        <v>0.94</v>
      </c>
      <c r="I68" s="119">
        <v>6</v>
      </c>
      <c r="J68" s="119">
        <v>2</v>
      </c>
      <c r="K68" s="119">
        <v>9</v>
      </c>
      <c r="L68" s="119">
        <v>6</v>
      </c>
      <c r="M68" s="119">
        <v>6</v>
      </c>
      <c r="N68" s="48">
        <v>1</v>
      </c>
      <c r="O68" s="49">
        <f t="shared" si="4"/>
        <v>1.06</v>
      </c>
      <c r="P68" s="49">
        <f t="shared" si="16"/>
        <v>1.0812000000000002</v>
      </c>
      <c r="Q68" s="49">
        <f t="shared" si="17"/>
        <v>1.1785080000000003</v>
      </c>
      <c r="R68" s="49">
        <f t="shared" si="18"/>
        <v>1.2492184800000004</v>
      </c>
      <c r="S68" s="49">
        <f t="shared" si="19"/>
        <v>1.3241715888000005</v>
      </c>
      <c r="T68" s="71">
        <v>0</v>
      </c>
      <c r="U68" s="2" t="str">
        <f t="shared" si="5"/>
        <v>40307063 Peruskoulu: Esiopetuksen tuntiopettaja/asetuksen 986/1998 7 §:n mukainen kelpoisuus</v>
      </c>
      <c r="V68" s="2" t="s">
        <v>115</v>
      </c>
      <c r="W68" s="3"/>
      <c r="X68" s="3"/>
      <c r="Z68" s="38"/>
      <c r="AA68" s="38"/>
      <c r="AB68" s="38"/>
      <c r="AC68" s="38"/>
      <c r="AD68" s="91"/>
      <c r="AE68" s="91"/>
    </row>
    <row r="69" spans="1:31" x14ac:dyDescent="0.2">
      <c r="A69" s="2">
        <v>61</v>
      </c>
      <c r="B69" s="72" t="s">
        <v>32</v>
      </c>
      <c r="C69" s="2">
        <v>40307064</v>
      </c>
      <c r="D69" s="2" t="s">
        <v>1</v>
      </c>
      <c r="E69" s="3">
        <v>2102.8200000000002</v>
      </c>
      <c r="F69" s="3">
        <v>2085.58</v>
      </c>
      <c r="G69" s="2">
        <v>38</v>
      </c>
      <c r="H69" s="73">
        <v>0.94</v>
      </c>
      <c r="I69" s="119">
        <v>6</v>
      </c>
      <c r="J69" s="119">
        <v>2</v>
      </c>
      <c r="K69" s="119">
        <v>9</v>
      </c>
      <c r="L69" s="119">
        <v>6</v>
      </c>
      <c r="M69" s="119">
        <v>6</v>
      </c>
      <c r="N69" s="48">
        <v>1</v>
      </c>
      <c r="O69" s="49">
        <f t="shared" si="4"/>
        <v>1.06</v>
      </c>
      <c r="P69" s="49">
        <f t="shared" si="16"/>
        <v>1.0812000000000002</v>
      </c>
      <c r="Q69" s="49">
        <f t="shared" si="17"/>
        <v>1.1785080000000003</v>
      </c>
      <c r="R69" s="49">
        <f t="shared" si="18"/>
        <v>1.2492184800000004</v>
      </c>
      <c r="S69" s="49">
        <f t="shared" si="19"/>
        <v>1.3241715888000005</v>
      </c>
      <c r="T69" s="71">
        <v>0</v>
      </c>
      <c r="U69" s="2" t="str">
        <f t="shared" si="5"/>
        <v>40307064 Peruskoulu: Esiopetuksen tuntiopettaja/muu kuin edellä mainittu</v>
      </c>
      <c r="V69" s="2" t="s">
        <v>115</v>
      </c>
      <c r="W69" s="3"/>
      <c r="X69" s="3"/>
      <c r="Z69" s="38"/>
      <c r="AA69" s="38"/>
      <c r="AB69" s="38"/>
      <c r="AC69" s="38"/>
      <c r="AD69" s="91"/>
      <c r="AE69" s="91"/>
    </row>
    <row r="70" spans="1:31" x14ac:dyDescent="0.2">
      <c r="A70" s="2">
        <v>62</v>
      </c>
      <c r="B70" s="2" t="s">
        <v>33</v>
      </c>
      <c r="C70" s="2">
        <v>40404017</v>
      </c>
      <c r="D70" s="2" t="s">
        <v>128</v>
      </c>
      <c r="E70" s="3">
        <v>3256.61</v>
      </c>
      <c r="F70" s="3">
        <v>3225.85</v>
      </c>
      <c r="G70" s="2">
        <v>38</v>
      </c>
      <c r="H70" s="73">
        <v>0</v>
      </c>
      <c r="I70" s="119">
        <v>6</v>
      </c>
      <c r="J70" s="119">
        <v>2</v>
      </c>
      <c r="K70" s="119">
        <v>10</v>
      </c>
      <c r="L70" s="119">
        <v>4</v>
      </c>
      <c r="M70" s="119">
        <v>6</v>
      </c>
      <c r="N70" s="48">
        <v>1</v>
      </c>
      <c r="O70" s="49">
        <f t="shared" si="4"/>
        <v>1.06</v>
      </c>
      <c r="P70" s="49">
        <f t="shared" si="16"/>
        <v>1.0812000000000002</v>
      </c>
      <c r="Q70" s="49">
        <f t="shared" si="17"/>
        <v>1.1893200000000004</v>
      </c>
      <c r="R70" s="49">
        <f t="shared" si="18"/>
        <v>1.2368928000000003</v>
      </c>
      <c r="S70" s="49">
        <f t="shared" si="19"/>
        <v>1.3111063680000004</v>
      </c>
      <c r="T70" s="71">
        <v>0</v>
      </c>
      <c r="U70" s="2" t="str">
        <f t="shared" si="5"/>
        <v>40404017 Lukio: Lehtori/ylempi korkeakoulututkinto ja lukio-opetusta antavan opettajan kelpoisuus tai aiempi vanhemman lehtorin kelpoisuus</v>
      </c>
      <c r="V70" s="2" t="s">
        <v>116</v>
      </c>
      <c r="W70" s="3"/>
      <c r="X70" s="3"/>
      <c r="Z70" s="38"/>
      <c r="AA70" s="38"/>
      <c r="AB70" s="38"/>
      <c r="AC70" s="38"/>
      <c r="AD70" s="91"/>
      <c r="AE70" s="91"/>
    </row>
    <row r="71" spans="1:31" x14ac:dyDescent="0.2">
      <c r="A71" s="2">
        <v>63</v>
      </c>
      <c r="B71" s="2" t="s">
        <v>33</v>
      </c>
      <c r="C71" s="2">
        <v>40404018</v>
      </c>
      <c r="D71" s="2" t="s">
        <v>129</v>
      </c>
      <c r="E71" s="3">
        <v>3108.02</v>
      </c>
      <c r="F71" s="3">
        <v>3078.58</v>
      </c>
      <c r="G71" s="2">
        <v>38</v>
      </c>
      <c r="H71" s="73">
        <v>0</v>
      </c>
      <c r="I71" s="119">
        <v>6</v>
      </c>
      <c r="J71" s="119">
        <v>2</v>
      </c>
      <c r="K71" s="119">
        <v>10</v>
      </c>
      <c r="L71" s="119">
        <v>4</v>
      </c>
      <c r="M71" s="119">
        <v>6</v>
      </c>
      <c r="N71" s="48">
        <v>1</v>
      </c>
      <c r="O71" s="49">
        <f t="shared" si="4"/>
        <v>1.06</v>
      </c>
      <c r="P71" s="49">
        <f t="shared" si="16"/>
        <v>1.0812000000000002</v>
      </c>
      <c r="Q71" s="49">
        <f t="shared" si="17"/>
        <v>1.1893200000000004</v>
      </c>
      <c r="R71" s="49">
        <f t="shared" si="18"/>
        <v>1.2368928000000003</v>
      </c>
      <c r="S71" s="49">
        <f t="shared" si="19"/>
        <v>1.3111063680000004</v>
      </c>
      <c r="T71" s="71">
        <v>0</v>
      </c>
      <c r="U71" s="2" t="str">
        <f t="shared" si="5"/>
        <v>40404018 Lukio: Lehtori/aiempi lukio-opetusta antavan opettajan kelpoisuus tai perusopetusta antavan opettajan kelpoisuus</v>
      </c>
      <c r="V71" s="2" t="s">
        <v>116</v>
      </c>
      <c r="W71" s="3"/>
      <c r="X71" s="3"/>
      <c r="Z71" s="38"/>
      <c r="AA71" s="38"/>
      <c r="AB71" s="38"/>
      <c r="AC71" s="38"/>
      <c r="AD71" s="91"/>
      <c r="AE71" s="91"/>
    </row>
    <row r="72" spans="1:31" x14ac:dyDescent="0.2">
      <c r="A72" s="2">
        <v>64</v>
      </c>
      <c r="B72" s="2" t="s">
        <v>33</v>
      </c>
      <c r="C72" s="2">
        <v>40404022</v>
      </c>
      <c r="D72" s="2" t="s">
        <v>126</v>
      </c>
      <c r="E72" s="3">
        <v>2623.02</v>
      </c>
      <c r="F72" s="3">
        <v>2598.25</v>
      </c>
      <c r="G72" s="2">
        <v>38</v>
      </c>
      <c r="H72" s="73">
        <v>0</v>
      </c>
      <c r="I72" s="119">
        <v>6</v>
      </c>
      <c r="J72" s="119">
        <v>2</v>
      </c>
      <c r="K72" s="119">
        <v>10</v>
      </c>
      <c r="L72" s="119">
        <v>4</v>
      </c>
      <c r="M72" s="119">
        <v>6</v>
      </c>
      <c r="N72" s="48">
        <v>1</v>
      </c>
      <c r="O72" s="49">
        <f t="shared" si="4"/>
        <v>1.06</v>
      </c>
      <c r="P72" s="49">
        <f t="shared" si="16"/>
        <v>1.0812000000000002</v>
      </c>
      <c r="Q72" s="49">
        <f t="shared" si="17"/>
        <v>1.1893200000000004</v>
      </c>
      <c r="R72" s="49">
        <f t="shared" si="18"/>
        <v>1.2368928000000003</v>
      </c>
      <c r="S72" s="49">
        <f t="shared" si="19"/>
        <v>1.3111063680000004</v>
      </c>
      <c r="T72" s="71">
        <v>0</v>
      </c>
      <c r="U72" s="2" t="str">
        <f t="shared" si="5"/>
        <v>40404022 Lukio: Lehtori/korkeakoulututkinto</v>
      </c>
      <c r="V72" s="2" t="s">
        <v>116</v>
      </c>
      <c r="W72" s="3"/>
      <c r="X72" s="3"/>
      <c r="Z72" s="38"/>
      <c r="AA72" s="38"/>
      <c r="AB72" s="38"/>
      <c r="AC72" s="38"/>
      <c r="AD72" s="91"/>
      <c r="AE72" s="91"/>
    </row>
    <row r="73" spans="1:31" x14ac:dyDescent="0.2">
      <c r="A73" s="2">
        <v>65</v>
      </c>
      <c r="B73" s="2" t="s">
        <v>33</v>
      </c>
      <c r="C73" s="2">
        <v>40404023</v>
      </c>
      <c r="D73" s="2" t="s">
        <v>130</v>
      </c>
      <c r="E73" s="3">
        <v>2324.0100000000002</v>
      </c>
      <c r="F73" s="3">
        <v>2302.5100000000002</v>
      </c>
      <c r="G73" s="2">
        <v>38</v>
      </c>
      <c r="H73" s="73">
        <v>0</v>
      </c>
      <c r="I73" s="119">
        <v>6</v>
      </c>
      <c r="J73" s="119">
        <v>2</v>
      </c>
      <c r="K73" s="119">
        <v>10</v>
      </c>
      <c r="L73" s="119">
        <v>4</v>
      </c>
      <c r="M73" s="119">
        <v>6</v>
      </c>
      <c r="N73" s="48">
        <v>1</v>
      </c>
      <c r="O73" s="49">
        <f t="shared" si="4"/>
        <v>1.06</v>
      </c>
      <c r="P73" s="49">
        <f t="shared" si="16"/>
        <v>1.0812000000000002</v>
      </c>
      <c r="Q73" s="49">
        <f t="shared" si="17"/>
        <v>1.1893200000000004</v>
      </c>
      <c r="R73" s="49">
        <f t="shared" si="18"/>
        <v>1.2368928000000003</v>
      </c>
      <c r="S73" s="49">
        <f t="shared" si="19"/>
        <v>1.3111063680000004</v>
      </c>
      <c r="T73" s="71">
        <v>0</v>
      </c>
      <c r="U73" s="2" t="str">
        <f t="shared" si="5"/>
        <v>40404023 Lukio: Lehtori/muu kuin edellä mainittu tutkinto</v>
      </c>
      <c r="V73" s="2" t="s">
        <v>116</v>
      </c>
      <c r="W73" s="3"/>
      <c r="X73" s="3"/>
      <c r="Z73" s="38"/>
      <c r="AA73" s="38"/>
      <c r="AB73" s="38"/>
      <c r="AC73" s="38"/>
      <c r="AD73" s="91"/>
      <c r="AE73" s="91"/>
    </row>
    <row r="74" spans="1:31" x14ac:dyDescent="0.2">
      <c r="A74" s="2">
        <v>66</v>
      </c>
      <c r="B74" s="2" t="s">
        <v>33</v>
      </c>
      <c r="C74" s="2">
        <v>40407037</v>
      </c>
      <c r="D74" s="2" t="s">
        <v>131</v>
      </c>
      <c r="E74" s="3">
        <v>3256.61</v>
      </c>
      <c r="F74" s="3">
        <v>3225.85</v>
      </c>
      <c r="G74" s="2">
        <v>38</v>
      </c>
      <c r="H74" s="73">
        <v>0.96</v>
      </c>
      <c r="I74" s="119">
        <v>6</v>
      </c>
      <c r="J74" s="119">
        <v>2</v>
      </c>
      <c r="K74" s="119">
        <v>10</v>
      </c>
      <c r="L74" s="119">
        <v>4</v>
      </c>
      <c r="M74" s="119">
        <v>6</v>
      </c>
      <c r="N74" s="48">
        <v>1</v>
      </c>
      <c r="O74" s="49">
        <f t="shared" si="4"/>
        <v>1.06</v>
      </c>
      <c r="P74" s="49">
        <f t="shared" si="16"/>
        <v>1.0812000000000002</v>
      </c>
      <c r="Q74" s="49">
        <f t="shared" si="17"/>
        <v>1.1893200000000004</v>
      </c>
      <c r="R74" s="49">
        <f t="shared" si="18"/>
        <v>1.2368928000000003</v>
      </c>
      <c r="S74" s="49">
        <f t="shared" si="19"/>
        <v>1.3111063680000004</v>
      </c>
      <c r="T74" s="71">
        <v>0</v>
      </c>
      <c r="U74" s="2" t="str">
        <f t="shared" si="5"/>
        <v>40407037 Lukio: Tuntiopettaja/ylempi korkeakoulututkinto ja lukio-opetusta antavan opettajan kelpoisuus tai aiempi vanhemman lehtorin kelpoisuus</v>
      </c>
      <c r="V74" s="2" t="s">
        <v>116</v>
      </c>
      <c r="W74" s="3"/>
      <c r="X74" s="3"/>
      <c r="Z74" s="38"/>
      <c r="AA74" s="38"/>
      <c r="AB74" s="38"/>
      <c r="AC74" s="38"/>
      <c r="AD74" s="91"/>
      <c r="AE74" s="91"/>
    </row>
    <row r="75" spans="1:31" x14ac:dyDescent="0.2">
      <c r="A75" s="2">
        <v>67</v>
      </c>
      <c r="B75" s="2" t="s">
        <v>33</v>
      </c>
      <c r="C75" s="2">
        <v>40407039</v>
      </c>
      <c r="D75" s="2" t="s">
        <v>132</v>
      </c>
      <c r="E75" s="3">
        <v>2822.08</v>
      </c>
      <c r="F75" s="3">
        <v>2795.39</v>
      </c>
      <c r="G75" s="2">
        <v>38</v>
      </c>
      <c r="H75" s="73">
        <v>0.96</v>
      </c>
      <c r="I75" s="119">
        <v>6</v>
      </c>
      <c r="J75" s="119">
        <v>2</v>
      </c>
      <c r="K75" s="119">
        <v>10</v>
      </c>
      <c r="L75" s="119">
        <v>4</v>
      </c>
      <c r="M75" s="119">
        <v>6</v>
      </c>
      <c r="N75" s="48">
        <v>1</v>
      </c>
      <c r="O75" s="49">
        <f t="shared" si="4"/>
        <v>1.06</v>
      </c>
      <c r="P75" s="49">
        <f t="shared" si="16"/>
        <v>1.0812000000000002</v>
      </c>
      <c r="Q75" s="49">
        <f t="shared" si="17"/>
        <v>1.1893200000000004</v>
      </c>
      <c r="R75" s="49">
        <f t="shared" si="18"/>
        <v>1.2368928000000003</v>
      </c>
      <c r="S75" s="49">
        <f t="shared" si="19"/>
        <v>1.3111063680000004</v>
      </c>
      <c r="T75" s="71">
        <v>0</v>
      </c>
      <c r="U75" s="2" t="str">
        <f t="shared" si="5"/>
        <v>40407039 Lukio: Tuntiopettaja/aiempi  lukio-opetusta antavan opettajan kelpoisuus tai perusopetusta antavan opettajan kelpoisuus</v>
      </c>
      <c r="V75" s="2" t="s">
        <v>116</v>
      </c>
      <c r="W75" s="3"/>
      <c r="X75" s="3"/>
      <c r="Z75" s="38"/>
      <c r="AA75" s="38"/>
      <c r="AB75" s="38"/>
      <c r="AC75" s="38"/>
      <c r="AD75" s="91"/>
      <c r="AE75" s="91"/>
    </row>
    <row r="76" spans="1:31" x14ac:dyDescent="0.2">
      <c r="A76" s="2">
        <v>68</v>
      </c>
      <c r="B76" s="2" t="s">
        <v>33</v>
      </c>
      <c r="C76" s="2">
        <v>40407042</v>
      </c>
      <c r="D76" s="2" t="s">
        <v>133</v>
      </c>
      <c r="E76" s="3">
        <v>2507.0300000000002</v>
      </c>
      <c r="F76" s="3">
        <v>2483.31</v>
      </c>
      <c r="G76" s="2">
        <v>38</v>
      </c>
      <c r="H76" s="73">
        <v>0.96</v>
      </c>
      <c r="I76" s="119">
        <v>6</v>
      </c>
      <c r="J76" s="119">
        <v>2</v>
      </c>
      <c r="K76" s="119">
        <v>10</v>
      </c>
      <c r="L76" s="119">
        <v>4</v>
      </c>
      <c r="M76" s="119">
        <v>6</v>
      </c>
      <c r="N76" s="48">
        <v>1</v>
      </c>
      <c r="O76" s="49">
        <f t="shared" si="4"/>
        <v>1.06</v>
      </c>
      <c r="P76" s="49">
        <f t="shared" si="16"/>
        <v>1.0812000000000002</v>
      </c>
      <c r="Q76" s="49">
        <f t="shared" si="17"/>
        <v>1.1893200000000004</v>
      </c>
      <c r="R76" s="49">
        <f t="shared" si="18"/>
        <v>1.2368928000000003</v>
      </c>
      <c r="S76" s="49">
        <f t="shared" si="19"/>
        <v>1.3111063680000004</v>
      </c>
      <c r="T76" s="71">
        <v>0</v>
      </c>
      <c r="U76" s="2" t="str">
        <f t="shared" si="5"/>
        <v>40407042 Lukio: Tuntiopettaja/korkeakoulututkinto</v>
      </c>
      <c r="V76" s="2" t="s">
        <v>116</v>
      </c>
      <c r="W76" s="3"/>
      <c r="X76" s="3"/>
      <c r="Z76" s="38"/>
      <c r="AA76" s="38"/>
      <c r="AB76" s="38"/>
      <c r="AC76" s="38"/>
      <c r="AD76" s="91"/>
      <c r="AE76" s="91"/>
    </row>
    <row r="77" spans="1:31" x14ac:dyDescent="0.2">
      <c r="A77" s="2">
        <v>69</v>
      </c>
      <c r="B77" s="2" t="s">
        <v>33</v>
      </c>
      <c r="C77" s="2">
        <v>40407041</v>
      </c>
      <c r="D77" s="2" t="s">
        <v>134</v>
      </c>
      <c r="E77" s="3">
        <v>2324.0100000000002</v>
      </c>
      <c r="F77" s="3">
        <v>2302.5100000000002</v>
      </c>
      <c r="G77" s="2">
        <v>38</v>
      </c>
      <c r="H77" s="73">
        <v>0.96</v>
      </c>
      <c r="I77" s="119">
        <v>6</v>
      </c>
      <c r="J77" s="119">
        <v>2</v>
      </c>
      <c r="K77" s="119">
        <v>10</v>
      </c>
      <c r="L77" s="119">
        <v>4</v>
      </c>
      <c r="M77" s="119">
        <v>6</v>
      </c>
      <c r="N77" s="48">
        <v>1</v>
      </c>
      <c r="O77" s="49">
        <f t="shared" si="4"/>
        <v>1.06</v>
      </c>
      <c r="P77" s="49">
        <f t="shared" si="16"/>
        <v>1.0812000000000002</v>
      </c>
      <c r="Q77" s="49">
        <f t="shared" si="17"/>
        <v>1.1893200000000004</v>
      </c>
      <c r="R77" s="49">
        <f t="shared" si="18"/>
        <v>1.2368928000000003</v>
      </c>
      <c r="S77" s="49">
        <f t="shared" si="19"/>
        <v>1.3111063680000004</v>
      </c>
      <c r="T77" s="71">
        <v>0</v>
      </c>
      <c r="U77" s="2" t="str">
        <f t="shared" si="5"/>
        <v>40407041 Lukio: Tuntiopettaja/muu kuin edellä mainittu tutkinto</v>
      </c>
      <c r="V77" s="2" t="s">
        <v>116</v>
      </c>
      <c r="W77" s="3"/>
      <c r="X77" s="3"/>
      <c r="Z77" s="38"/>
      <c r="AA77" s="38"/>
      <c r="AB77" s="38"/>
      <c r="AC77" s="38"/>
      <c r="AD77" s="91"/>
      <c r="AE77" s="91"/>
    </row>
    <row r="78" spans="1:31" x14ac:dyDescent="0.2">
      <c r="A78" s="2">
        <v>70</v>
      </c>
      <c r="B78" s="2" t="s">
        <v>34</v>
      </c>
      <c r="C78" s="2">
        <v>40404024</v>
      </c>
      <c r="D78" s="2" t="s">
        <v>110</v>
      </c>
      <c r="E78" s="3">
        <v>3256.61</v>
      </c>
      <c r="F78" s="3">
        <v>3225.85</v>
      </c>
      <c r="G78" s="2">
        <v>33</v>
      </c>
      <c r="H78" s="73">
        <v>0</v>
      </c>
      <c r="I78" s="119">
        <v>6</v>
      </c>
      <c r="J78" s="119">
        <v>2</v>
      </c>
      <c r="K78" s="119">
        <v>10</v>
      </c>
      <c r="L78" s="119">
        <v>4</v>
      </c>
      <c r="M78" s="119">
        <v>6</v>
      </c>
      <c r="N78" s="48">
        <v>1</v>
      </c>
      <c r="O78" s="49">
        <f t="shared" si="4"/>
        <v>1.06</v>
      </c>
      <c r="P78" s="49">
        <f t="shared" si="16"/>
        <v>1.0812000000000002</v>
      </c>
      <c r="Q78" s="49">
        <f t="shared" si="17"/>
        <v>1.1893200000000004</v>
      </c>
      <c r="R78" s="49">
        <f t="shared" si="18"/>
        <v>1.2368928000000003</v>
      </c>
      <c r="S78" s="49">
        <f t="shared" si="19"/>
        <v>1.3111063680000004</v>
      </c>
      <c r="T78" s="71">
        <v>0</v>
      </c>
      <c r="U78" s="2" t="str">
        <f t="shared" si="5"/>
        <v>40404024 Aikuislukio: Aikuislukion ja aikuislinjan lehtori/ylempi korkeakoulututkinto ja lukio-opetusta antavan opettajan kelpoisuus tai aiempi vanhemman lehtorin kelpoisuus</v>
      </c>
      <c r="V78" s="2" t="s">
        <v>117</v>
      </c>
      <c r="W78" s="3"/>
      <c r="X78" s="3"/>
      <c r="Z78" s="38"/>
      <c r="AA78" s="38"/>
      <c r="AB78" s="38"/>
      <c r="AC78" s="38"/>
      <c r="AD78" s="91"/>
      <c r="AE78" s="91"/>
    </row>
    <row r="79" spans="1:31" x14ac:dyDescent="0.2">
      <c r="A79" s="2">
        <v>71</v>
      </c>
      <c r="B79" s="2" t="s">
        <v>34</v>
      </c>
      <c r="C79" s="2">
        <v>40404025</v>
      </c>
      <c r="D79" s="2" t="s">
        <v>111</v>
      </c>
      <c r="E79" s="3">
        <v>3104.99</v>
      </c>
      <c r="F79" s="3">
        <v>3075.59</v>
      </c>
      <c r="G79" s="2">
        <v>33</v>
      </c>
      <c r="H79" s="73">
        <v>0</v>
      </c>
      <c r="I79" s="119">
        <v>6</v>
      </c>
      <c r="J79" s="119">
        <v>2</v>
      </c>
      <c r="K79" s="119">
        <v>10</v>
      </c>
      <c r="L79" s="119">
        <v>4</v>
      </c>
      <c r="M79" s="119">
        <v>6</v>
      </c>
      <c r="N79" s="48">
        <v>1</v>
      </c>
      <c r="O79" s="49">
        <f t="shared" si="4"/>
        <v>1.06</v>
      </c>
      <c r="P79" s="49">
        <f t="shared" ref="P79:P88" si="20">O79*(J79/100+1)</f>
        <v>1.0812000000000002</v>
      </c>
      <c r="Q79" s="49">
        <f t="shared" ref="Q79:Q88" si="21">P79*(K79/100+1)</f>
        <v>1.1893200000000004</v>
      </c>
      <c r="R79" s="49">
        <f t="shared" ref="R79:R88" si="22">Q79*(L79/100+1)</f>
        <v>1.2368928000000003</v>
      </c>
      <c r="S79" s="49">
        <f t="shared" ref="S79:S88" si="23">R79*(M79/100+1)</f>
        <v>1.3111063680000004</v>
      </c>
      <c r="T79" s="71">
        <v>0</v>
      </c>
      <c r="U79" s="2" t="str">
        <f t="shared" si="5"/>
        <v>40404025 Aikuislukio: Aikuislukion ja aikuislinjan lehtori/aiempi lukio-opetusta antavan tai muu aikuislukion opettajan kelpoisuus taikka perusopetusta antavan opettajan kelpoisuus</v>
      </c>
      <c r="V79" s="2" t="s">
        <v>117</v>
      </c>
      <c r="W79" s="3"/>
      <c r="X79" s="3"/>
      <c r="Z79" s="38"/>
      <c r="AA79" s="38"/>
      <c r="AB79" s="38"/>
      <c r="AC79" s="38"/>
      <c r="AD79" s="91"/>
      <c r="AE79" s="91"/>
    </row>
    <row r="80" spans="1:31" x14ac:dyDescent="0.2">
      <c r="A80" s="2">
        <v>72</v>
      </c>
      <c r="B80" s="2" t="s">
        <v>34</v>
      </c>
      <c r="C80" s="2">
        <v>40404027</v>
      </c>
      <c r="D80" s="2" t="s">
        <v>112</v>
      </c>
      <c r="E80" s="3">
        <v>2625.63</v>
      </c>
      <c r="F80" s="3">
        <v>2600.84</v>
      </c>
      <c r="G80" s="2">
        <v>33</v>
      </c>
      <c r="H80" s="73">
        <v>0</v>
      </c>
      <c r="I80" s="119">
        <v>6</v>
      </c>
      <c r="J80" s="119">
        <v>2</v>
      </c>
      <c r="K80" s="119">
        <v>10</v>
      </c>
      <c r="L80" s="119">
        <v>4</v>
      </c>
      <c r="M80" s="119">
        <v>6</v>
      </c>
      <c r="N80" s="48">
        <v>1</v>
      </c>
      <c r="O80" s="49">
        <f t="shared" ref="O80:O88" si="24">I80/100+1</f>
        <v>1.06</v>
      </c>
      <c r="P80" s="49">
        <f t="shared" si="20"/>
        <v>1.0812000000000002</v>
      </c>
      <c r="Q80" s="49">
        <f t="shared" si="21"/>
        <v>1.1893200000000004</v>
      </c>
      <c r="R80" s="49">
        <f t="shared" si="22"/>
        <v>1.2368928000000003</v>
      </c>
      <c r="S80" s="49">
        <f t="shared" si="23"/>
        <v>1.3111063680000004</v>
      </c>
      <c r="T80" s="71">
        <v>0</v>
      </c>
      <c r="U80" s="2" t="str">
        <f t="shared" si="5"/>
        <v>40404027 Aikuislukio: Aikuislukion ja aikuislinjan lehtori/korkeakoulututkinto</v>
      </c>
      <c r="V80" s="2" t="s">
        <v>117</v>
      </c>
      <c r="W80" s="3"/>
      <c r="X80" s="3"/>
      <c r="Z80" s="38"/>
      <c r="AA80" s="38"/>
      <c r="AB80" s="38"/>
      <c r="AC80" s="38"/>
      <c r="AD80" s="91"/>
      <c r="AE80" s="91"/>
    </row>
    <row r="81" spans="1:31" x14ac:dyDescent="0.2">
      <c r="A81" s="2">
        <v>73</v>
      </c>
      <c r="B81" s="2" t="s">
        <v>34</v>
      </c>
      <c r="C81" s="2">
        <v>40404026</v>
      </c>
      <c r="D81" s="2" t="s">
        <v>113</v>
      </c>
      <c r="E81" s="3">
        <v>2325.15</v>
      </c>
      <c r="F81" s="3">
        <v>2303.63</v>
      </c>
      <c r="G81" s="2">
        <v>33</v>
      </c>
      <c r="H81" s="73">
        <v>0</v>
      </c>
      <c r="I81" s="119">
        <v>6</v>
      </c>
      <c r="J81" s="119">
        <v>2</v>
      </c>
      <c r="K81" s="119">
        <v>10</v>
      </c>
      <c r="L81" s="119">
        <v>4</v>
      </c>
      <c r="M81" s="119">
        <v>6</v>
      </c>
      <c r="N81" s="48">
        <v>1</v>
      </c>
      <c r="O81" s="49">
        <f t="shared" si="24"/>
        <v>1.06</v>
      </c>
      <c r="P81" s="49">
        <f t="shared" si="20"/>
        <v>1.0812000000000002</v>
      </c>
      <c r="Q81" s="49">
        <f t="shared" si="21"/>
        <v>1.1893200000000004</v>
      </c>
      <c r="R81" s="49">
        <f t="shared" si="22"/>
        <v>1.2368928000000003</v>
      </c>
      <c r="S81" s="49">
        <f t="shared" si="23"/>
        <v>1.3111063680000004</v>
      </c>
      <c r="T81" s="71">
        <v>0</v>
      </c>
      <c r="U81" s="2" t="str">
        <f t="shared" ref="U81:U88" si="25">C81&amp;" "&amp;V81&amp;D81</f>
        <v>40404026 Aikuislukio: Aikuislukion ja aikuislinjan lehtori/muu kuin edellä mainittu</v>
      </c>
      <c r="V81" s="2" t="s">
        <v>117</v>
      </c>
      <c r="W81" s="3"/>
      <c r="X81" s="3"/>
      <c r="Z81" s="38"/>
      <c r="AA81" s="38"/>
      <c r="AB81" s="38"/>
      <c r="AC81" s="38"/>
      <c r="AD81" s="91"/>
      <c r="AE81" s="91"/>
    </row>
    <row r="82" spans="1:31" x14ac:dyDescent="0.2">
      <c r="A82" s="2">
        <v>74</v>
      </c>
      <c r="B82" s="2" t="s">
        <v>34</v>
      </c>
      <c r="C82" s="2">
        <v>40407050</v>
      </c>
      <c r="D82" s="2" t="s">
        <v>131</v>
      </c>
      <c r="E82" s="3">
        <v>3256.61</v>
      </c>
      <c r="F82" s="3">
        <v>3225.85</v>
      </c>
      <c r="G82" s="2">
        <v>33</v>
      </c>
      <c r="H82" s="73">
        <v>0.96</v>
      </c>
      <c r="I82" s="119">
        <v>6</v>
      </c>
      <c r="J82" s="119">
        <v>2</v>
      </c>
      <c r="K82" s="119">
        <v>10</v>
      </c>
      <c r="L82" s="119">
        <v>4</v>
      </c>
      <c r="M82" s="119">
        <v>6</v>
      </c>
      <c r="N82" s="48">
        <v>1</v>
      </c>
      <c r="O82" s="49">
        <f t="shared" si="24"/>
        <v>1.06</v>
      </c>
      <c r="P82" s="49">
        <f t="shared" si="20"/>
        <v>1.0812000000000002</v>
      </c>
      <c r="Q82" s="49">
        <f t="shared" si="21"/>
        <v>1.1893200000000004</v>
      </c>
      <c r="R82" s="49">
        <f t="shared" si="22"/>
        <v>1.2368928000000003</v>
      </c>
      <c r="S82" s="49">
        <f t="shared" si="23"/>
        <v>1.3111063680000004</v>
      </c>
      <c r="T82" s="71">
        <v>0</v>
      </c>
      <c r="U82" s="2" t="str">
        <f t="shared" si="25"/>
        <v>40407050 Aikuislukio: Tuntiopettaja/ylempi korkeakoulututkinto ja lukio-opetusta antavan opettajan kelpoisuus tai aiempi vanhemman lehtorin kelpoisuus</v>
      </c>
      <c r="V82" s="2" t="s">
        <v>117</v>
      </c>
      <c r="W82" s="3"/>
      <c r="X82" s="3"/>
      <c r="Z82" s="38"/>
      <c r="AA82" s="38"/>
      <c r="AB82" s="38"/>
      <c r="AC82" s="38"/>
      <c r="AD82" s="91"/>
      <c r="AE82" s="91"/>
    </row>
    <row r="83" spans="1:31" x14ac:dyDescent="0.2">
      <c r="A83" s="2">
        <v>75</v>
      </c>
      <c r="B83" s="2" t="s">
        <v>34</v>
      </c>
      <c r="C83" s="2">
        <v>40407051</v>
      </c>
      <c r="D83" s="2" t="s">
        <v>135</v>
      </c>
      <c r="E83" s="3">
        <v>2822.08</v>
      </c>
      <c r="F83" s="3">
        <v>2795.39</v>
      </c>
      <c r="G83" s="2">
        <v>33</v>
      </c>
      <c r="H83" s="73">
        <v>0.96</v>
      </c>
      <c r="I83" s="119">
        <v>6</v>
      </c>
      <c r="J83" s="119">
        <v>2</v>
      </c>
      <c r="K83" s="119">
        <v>10</v>
      </c>
      <c r="L83" s="119">
        <v>4</v>
      </c>
      <c r="M83" s="119">
        <v>6</v>
      </c>
      <c r="N83" s="48">
        <v>1</v>
      </c>
      <c r="O83" s="49">
        <f t="shared" si="24"/>
        <v>1.06</v>
      </c>
      <c r="P83" s="49">
        <f t="shared" si="20"/>
        <v>1.0812000000000002</v>
      </c>
      <c r="Q83" s="49">
        <f t="shared" si="21"/>
        <v>1.1893200000000004</v>
      </c>
      <c r="R83" s="49">
        <f t="shared" si="22"/>
        <v>1.2368928000000003</v>
      </c>
      <c r="S83" s="49">
        <f t="shared" si="23"/>
        <v>1.3111063680000004</v>
      </c>
      <c r="T83" s="71">
        <v>0</v>
      </c>
      <c r="U83" s="2" t="str">
        <f t="shared" si="25"/>
        <v>40407051 Aikuislukio: Tuntiopettaja/aiempi lukio-opetusta antavan tai muu aikuislukion opettajan kelpoisuus taikka perusopetusta antavan opettajan kelpoisuus</v>
      </c>
      <c r="V83" s="2" t="s">
        <v>117</v>
      </c>
      <c r="W83" s="3"/>
      <c r="X83" s="3"/>
      <c r="Z83" s="38"/>
      <c r="AA83" s="38"/>
      <c r="AB83" s="38"/>
      <c r="AC83" s="38"/>
      <c r="AD83" s="91"/>
      <c r="AE83" s="91"/>
    </row>
    <row r="84" spans="1:31" x14ac:dyDescent="0.2">
      <c r="A84" s="2">
        <v>76</v>
      </c>
      <c r="B84" s="2" t="s">
        <v>34</v>
      </c>
      <c r="C84" s="2">
        <v>40407053</v>
      </c>
      <c r="D84" s="2" t="s">
        <v>133</v>
      </c>
      <c r="E84" s="3">
        <v>2507.0300000000002</v>
      </c>
      <c r="F84" s="3">
        <v>2483.31</v>
      </c>
      <c r="G84" s="2">
        <v>33</v>
      </c>
      <c r="H84" s="73">
        <v>0.96</v>
      </c>
      <c r="I84" s="119">
        <v>6</v>
      </c>
      <c r="J84" s="119">
        <v>2</v>
      </c>
      <c r="K84" s="119">
        <v>10</v>
      </c>
      <c r="L84" s="119">
        <v>4</v>
      </c>
      <c r="M84" s="119">
        <v>6</v>
      </c>
      <c r="N84" s="48">
        <v>1</v>
      </c>
      <c r="O84" s="49">
        <f t="shared" si="24"/>
        <v>1.06</v>
      </c>
      <c r="P84" s="49">
        <f t="shared" si="20"/>
        <v>1.0812000000000002</v>
      </c>
      <c r="Q84" s="49">
        <f t="shared" si="21"/>
        <v>1.1893200000000004</v>
      </c>
      <c r="R84" s="49">
        <f t="shared" si="22"/>
        <v>1.2368928000000003</v>
      </c>
      <c r="S84" s="49">
        <f t="shared" si="23"/>
        <v>1.3111063680000004</v>
      </c>
      <c r="T84" s="71">
        <v>0</v>
      </c>
      <c r="U84" s="2" t="str">
        <f t="shared" si="25"/>
        <v>40407053 Aikuislukio: Tuntiopettaja/korkeakoulututkinto</v>
      </c>
      <c r="V84" s="2" t="s">
        <v>117</v>
      </c>
      <c r="W84" s="3"/>
      <c r="X84" s="3"/>
      <c r="Z84" s="38"/>
      <c r="AA84" s="38"/>
      <c r="AB84" s="38"/>
      <c r="AC84" s="38"/>
      <c r="AD84" s="91"/>
      <c r="AE84" s="91"/>
    </row>
    <row r="85" spans="1:31" x14ac:dyDescent="0.2">
      <c r="A85" s="2">
        <v>77</v>
      </c>
      <c r="B85" s="2" t="s">
        <v>34</v>
      </c>
      <c r="C85" s="2">
        <v>40407054</v>
      </c>
      <c r="D85" s="2" t="s">
        <v>136</v>
      </c>
      <c r="E85" s="3">
        <v>2324.0100000000002</v>
      </c>
      <c r="F85" s="3">
        <v>2302.5100000000002</v>
      </c>
      <c r="G85" s="2">
        <v>33</v>
      </c>
      <c r="H85" s="73">
        <v>0.96</v>
      </c>
      <c r="I85" s="119">
        <v>6</v>
      </c>
      <c r="J85" s="119">
        <v>2</v>
      </c>
      <c r="K85" s="119">
        <v>10</v>
      </c>
      <c r="L85" s="119">
        <v>4</v>
      </c>
      <c r="M85" s="119">
        <v>6</v>
      </c>
      <c r="N85" s="48">
        <v>1</v>
      </c>
      <c r="O85" s="49">
        <f t="shared" si="24"/>
        <v>1.06</v>
      </c>
      <c r="P85" s="49">
        <f t="shared" si="20"/>
        <v>1.0812000000000002</v>
      </c>
      <c r="Q85" s="49">
        <f t="shared" si="21"/>
        <v>1.1893200000000004</v>
      </c>
      <c r="R85" s="49">
        <f t="shared" si="22"/>
        <v>1.2368928000000003</v>
      </c>
      <c r="S85" s="49">
        <f t="shared" si="23"/>
        <v>1.3111063680000004</v>
      </c>
      <c r="T85" s="71">
        <v>0</v>
      </c>
      <c r="U85" s="2" t="str">
        <f t="shared" si="25"/>
        <v>40407054 Aikuislukio: Tuntiopettaja/muu kuin edellä mainittu</v>
      </c>
      <c r="V85" s="2" t="s">
        <v>117</v>
      </c>
      <c r="W85" s="3"/>
      <c r="X85" s="3"/>
      <c r="Z85" s="38"/>
      <c r="AA85" s="38"/>
      <c r="AB85" s="38"/>
      <c r="AC85" s="38"/>
      <c r="AD85" s="91"/>
      <c r="AE85" s="91"/>
    </row>
    <row r="86" spans="1:31" x14ac:dyDescent="0.2">
      <c r="A86" s="2">
        <v>78</v>
      </c>
      <c r="B86" s="2" t="s">
        <v>35</v>
      </c>
      <c r="C86" s="2">
        <v>40901024</v>
      </c>
      <c r="D86" s="2" t="s">
        <v>138</v>
      </c>
      <c r="E86" s="3">
        <v>4243.08</v>
      </c>
      <c r="F86" s="3">
        <v>4202.42</v>
      </c>
      <c r="G86" s="2">
        <v>38</v>
      </c>
      <c r="H86" s="73">
        <v>0</v>
      </c>
      <c r="I86" s="119">
        <v>0</v>
      </c>
      <c r="J86" s="119">
        <v>0</v>
      </c>
      <c r="K86" s="119">
        <v>5</v>
      </c>
      <c r="L86" s="119">
        <v>4</v>
      </c>
      <c r="M86" s="119">
        <v>4</v>
      </c>
      <c r="N86" s="48">
        <v>1</v>
      </c>
      <c r="O86" s="49">
        <f t="shared" si="24"/>
        <v>1</v>
      </c>
      <c r="P86" s="49">
        <f t="shared" si="20"/>
        <v>1</v>
      </c>
      <c r="Q86" s="49">
        <f t="shared" si="21"/>
        <v>1.05</v>
      </c>
      <c r="R86" s="49">
        <f t="shared" si="22"/>
        <v>1.0920000000000001</v>
      </c>
      <c r="S86" s="49">
        <f t="shared" si="23"/>
        <v>1.13568</v>
      </c>
      <c r="T86" s="71">
        <v>1</v>
      </c>
      <c r="U86" s="2" t="str">
        <f t="shared" si="25"/>
        <v>40901024 Ammatillinen oppilaitos:Rehtori</v>
      </c>
      <c r="V86" s="2" t="s">
        <v>162</v>
      </c>
      <c r="W86" s="3"/>
      <c r="X86" s="3"/>
      <c r="Z86" s="38"/>
      <c r="AA86" s="38"/>
      <c r="AB86" s="38"/>
      <c r="AC86" s="38"/>
      <c r="AD86" s="91"/>
      <c r="AE86" s="91"/>
    </row>
    <row r="87" spans="1:31" x14ac:dyDescent="0.2">
      <c r="A87" s="2">
        <v>79</v>
      </c>
      <c r="B87" s="2" t="s">
        <v>35</v>
      </c>
      <c r="C87" s="2">
        <v>40003001</v>
      </c>
      <c r="D87" s="2" t="s">
        <v>105</v>
      </c>
      <c r="E87" s="3">
        <v>4029.31</v>
      </c>
      <c r="F87" s="3">
        <v>3990.59</v>
      </c>
      <c r="G87" s="2">
        <v>38</v>
      </c>
      <c r="H87" s="73">
        <v>0</v>
      </c>
      <c r="I87" s="119">
        <v>0</v>
      </c>
      <c r="J87" s="119">
        <v>0</v>
      </c>
      <c r="K87" s="119">
        <v>5</v>
      </c>
      <c r="L87" s="119">
        <v>4</v>
      </c>
      <c r="M87" s="119">
        <v>4</v>
      </c>
      <c r="N87" s="48">
        <v>1</v>
      </c>
      <c r="O87" s="49">
        <f t="shared" si="24"/>
        <v>1</v>
      </c>
      <c r="P87" s="49">
        <f t="shared" si="20"/>
        <v>1</v>
      </c>
      <c r="Q87" s="49">
        <f t="shared" si="21"/>
        <v>1.05</v>
      </c>
      <c r="R87" s="49">
        <f t="shared" si="22"/>
        <v>1.0920000000000001</v>
      </c>
      <c r="S87" s="49">
        <f t="shared" si="23"/>
        <v>1.13568</v>
      </c>
      <c r="T87" s="71">
        <v>1</v>
      </c>
      <c r="U87" s="2" t="str">
        <f t="shared" si="25"/>
        <v>40003001 Ammatillinen oppilaitos:Apulaisrehtori ja aikuiskoulutusjohtaja/ylempi korkeakoulututkinto</v>
      </c>
      <c r="V87" s="2" t="s">
        <v>162</v>
      </c>
      <c r="W87" s="3"/>
      <c r="X87" s="3"/>
      <c r="Z87" s="38"/>
      <c r="AA87" s="38"/>
      <c r="AB87" s="38"/>
      <c r="AC87" s="38"/>
      <c r="AD87" s="91"/>
      <c r="AE87" s="91"/>
    </row>
    <row r="88" spans="1:31" x14ac:dyDescent="0.2">
      <c r="A88" s="2">
        <v>80</v>
      </c>
      <c r="B88" s="2" t="s">
        <v>35</v>
      </c>
      <c r="C88" s="2">
        <v>40003002</v>
      </c>
      <c r="D88" s="2" t="s">
        <v>50</v>
      </c>
      <c r="E88" s="3">
        <v>3889.88</v>
      </c>
      <c r="F88" s="3">
        <v>3852.19</v>
      </c>
      <c r="G88" s="2">
        <v>38</v>
      </c>
      <c r="H88" s="73">
        <v>0</v>
      </c>
      <c r="I88" s="119">
        <v>0</v>
      </c>
      <c r="J88" s="119">
        <v>0</v>
      </c>
      <c r="K88" s="119">
        <v>5</v>
      </c>
      <c r="L88" s="119">
        <v>4</v>
      </c>
      <c r="M88" s="119">
        <v>4</v>
      </c>
      <c r="N88" s="48">
        <v>1</v>
      </c>
      <c r="O88" s="49">
        <f t="shared" si="24"/>
        <v>1</v>
      </c>
      <c r="P88" s="49">
        <f t="shared" si="20"/>
        <v>1</v>
      </c>
      <c r="Q88" s="49">
        <f t="shared" si="21"/>
        <v>1.05</v>
      </c>
      <c r="R88" s="49">
        <f t="shared" si="22"/>
        <v>1.0920000000000001</v>
      </c>
      <c r="S88" s="49">
        <f t="shared" si="23"/>
        <v>1.13568</v>
      </c>
      <c r="T88" s="71">
        <v>1</v>
      </c>
      <c r="U88" s="2" t="str">
        <f t="shared" si="25"/>
        <v>40003002 Ammatillinen oppilaitos:Apulaisrehtori ja aikuiskoulutusjohtaja/muu tutkinto</v>
      </c>
      <c r="V88" s="2" t="s">
        <v>162</v>
      </c>
      <c r="W88" s="3"/>
      <c r="X88" s="3"/>
      <c r="Z88" s="38"/>
      <c r="AA88" s="38"/>
      <c r="AB88" s="38"/>
      <c r="AC88" s="38"/>
      <c r="AD88" s="91"/>
      <c r="AE88" s="91"/>
    </row>
    <row r="89" spans="1:31" x14ac:dyDescent="0.2">
      <c r="A89" s="2">
        <v>81</v>
      </c>
      <c r="B89" s="2" t="s">
        <v>36</v>
      </c>
      <c r="C89" s="2">
        <v>40801002</v>
      </c>
      <c r="D89" s="2" t="s">
        <v>138</v>
      </c>
      <c r="E89" s="3">
        <v>3927.93</v>
      </c>
      <c r="F89" s="3">
        <v>3890.24</v>
      </c>
      <c r="G89" s="2">
        <v>38</v>
      </c>
      <c r="H89" s="73">
        <v>0</v>
      </c>
      <c r="I89" s="119">
        <v>0</v>
      </c>
      <c r="J89" s="119">
        <v>0</v>
      </c>
      <c r="K89" s="119">
        <v>5</v>
      </c>
      <c r="L89" s="119">
        <v>4</v>
      </c>
      <c r="M89" s="119">
        <v>6</v>
      </c>
      <c r="N89" s="48">
        <v>1</v>
      </c>
      <c r="O89" s="49">
        <f t="shared" ref="O89:O111" si="26">I89/100+1</f>
        <v>1</v>
      </c>
      <c r="P89" s="49">
        <f t="shared" ref="P89:P104" si="27">O89*(J89/100+1)</f>
        <v>1</v>
      </c>
      <c r="Q89" s="49">
        <f t="shared" ref="Q89:Q104" si="28">P89*(K89/100+1)</f>
        <v>1.05</v>
      </c>
      <c r="R89" s="49">
        <f t="shared" ref="R89:R104" si="29">Q89*(L89/100+1)</f>
        <v>1.0920000000000001</v>
      </c>
      <c r="S89" s="49">
        <f t="shared" ref="S89:S104" si="30">R89*(M89/100+1)</f>
        <v>1.1575200000000001</v>
      </c>
      <c r="T89" s="71">
        <v>1</v>
      </c>
      <c r="U89" s="2" t="str">
        <f t="shared" ref="U89:U111" si="31">C89&amp;" "&amp;V89&amp;D89</f>
        <v>40801002 Musiikkioppilaitos:Rehtori</v>
      </c>
      <c r="V89" s="2" t="s">
        <v>163</v>
      </c>
      <c r="W89" s="3"/>
      <c r="X89" s="3"/>
      <c r="Z89" s="38"/>
      <c r="AA89" s="38"/>
      <c r="AB89" s="38"/>
      <c r="AC89" s="38"/>
      <c r="AD89" s="91"/>
      <c r="AE89" s="91"/>
    </row>
    <row r="90" spans="1:31" x14ac:dyDescent="0.2">
      <c r="A90" s="2">
        <v>82</v>
      </c>
      <c r="B90" s="2" t="s">
        <v>36</v>
      </c>
      <c r="C90" s="2">
        <v>40802005</v>
      </c>
      <c r="D90" s="2" t="s">
        <v>147</v>
      </c>
      <c r="E90" s="3">
        <v>3534.68</v>
      </c>
      <c r="F90" s="3">
        <v>3500.71</v>
      </c>
      <c r="G90" s="2">
        <v>38</v>
      </c>
      <c r="H90" s="73">
        <v>0</v>
      </c>
      <c r="I90" s="119">
        <v>0</v>
      </c>
      <c r="J90" s="119">
        <v>0</v>
      </c>
      <c r="K90" s="119">
        <v>5</v>
      </c>
      <c r="L90" s="119">
        <v>4</v>
      </c>
      <c r="M90" s="119">
        <v>6</v>
      </c>
      <c r="N90" s="48">
        <v>1</v>
      </c>
      <c r="O90" s="49">
        <f t="shared" si="26"/>
        <v>1</v>
      </c>
      <c r="P90" s="49">
        <f t="shared" si="27"/>
        <v>1</v>
      </c>
      <c r="Q90" s="49">
        <f t="shared" si="28"/>
        <v>1.05</v>
      </c>
      <c r="R90" s="49">
        <f t="shared" si="29"/>
        <v>1.0920000000000001</v>
      </c>
      <c r="S90" s="49">
        <f t="shared" si="30"/>
        <v>1.1575200000000001</v>
      </c>
      <c r="T90" s="71">
        <v>1</v>
      </c>
      <c r="U90" s="2" t="str">
        <f t="shared" si="31"/>
        <v>40802005 Musiikkioppilaitos:Apulaisrehtori</v>
      </c>
      <c r="V90" s="2" t="s">
        <v>163</v>
      </c>
      <c r="W90" s="3"/>
      <c r="X90" s="3"/>
      <c r="Z90" s="38"/>
      <c r="AA90" s="38"/>
      <c r="AB90" s="38"/>
      <c r="AC90" s="38"/>
      <c r="AD90" s="91"/>
      <c r="AE90" s="91"/>
    </row>
    <row r="91" spans="1:31" x14ac:dyDescent="0.2">
      <c r="A91" s="2">
        <v>83</v>
      </c>
      <c r="B91" s="2" t="s">
        <v>36</v>
      </c>
      <c r="C91" s="2">
        <v>40804012</v>
      </c>
      <c r="D91" s="2" t="s">
        <v>148</v>
      </c>
      <c r="E91" s="3">
        <v>2759.85</v>
      </c>
      <c r="F91" s="3">
        <v>2733.59</v>
      </c>
      <c r="G91" s="2">
        <v>35</v>
      </c>
      <c r="H91" s="73">
        <v>0</v>
      </c>
      <c r="I91" s="119">
        <v>2</v>
      </c>
      <c r="J91" s="119">
        <v>1</v>
      </c>
      <c r="K91" s="119">
        <v>9</v>
      </c>
      <c r="L91" s="119">
        <v>6</v>
      </c>
      <c r="M91" s="119">
        <v>6</v>
      </c>
      <c r="N91" s="48">
        <v>1</v>
      </c>
      <c r="O91" s="49">
        <f t="shared" si="26"/>
        <v>1.02</v>
      </c>
      <c r="P91" s="49">
        <f t="shared" si="27"/>
        <v>1.0302</v>
      </c>
      <c r="Q91" s="49">
        <f t="shared" si="28"/>
        <v>1.1229180000000001</v>
      </c>
      <c r="R91" s="49">
        <f t="shared" si="29"/>
        <v>1.1902930800000002</v>
      </c>
      <c r="S91" s="49">
        <f t="shared" si="30"/>
        <v>1.2617106648000003</v>
      </c>
      <c r="T91" s="71">
        <v>0</v>
      </c>
      <c r="U91" s="2" t="str">
        <f t="shared" si="31"/>
        <v>40804012 Musiikkioppilaitos:Opettaja/soveltuva ylempi korkeakoulututkinto tai soveltuva ylempi ammattikorkeakoulututkinto</v>
      </c>
      <c r="V91" s="2" t="s">
        <v>163</v>
      </c>
      <c r="W91" s="3"/>
      <c r="X91" s="3"/>
      <c r="Z91" s="38"/>
      <c r="AA91" s="38"/>
      <c r="AB91" s="38"/>
      <c r="AC91" s="38"/>
      <c r="AD91" s="91"/>
      <c r="AE91" s="91"/>
    </row>
    <row r="92" spans="1:31" x14ac:dyDescent="0.2">
      <c r="A92" s="2">
        <v>84</v>
      </c>
      <c r="B92" s="2" t="s">
        <v>36</v>
      </c>
      <c r="C92" s="2">
        <v>40804014</v>
      </c>
      <c r="D92" s="2" t="s">
        <v>149</v>
      </c>
      <c r="E92" s="3">
        <v>2687.63</v>
      </c>
      <c r="F92" s="3">
        <v>2662.07</v>
      </c>
      <c r="G92" s="2">
        <v>35</v>
      </c>
      <c r="H92" s="73">
        <v>0</v>
      </c>
      <c r="I92" s="119">
        <v>2</v>
      </c>
      <c r="J92" s="119">
        <v>1</v>
      </c>
      <c r="K92" s="119">
        <v>9</v>
      </c>
      <c r="L92" s="119">
        <v>6</v>
      </c>
      <c r="M92" s="119">
        <v>6</v>
      </c>
      <c r="N92" s="48">
        <v>1</v>
      </c>
      <c r="O92" s="49">
        <f t="shared" si="26"/>
        <v>1.02</v>
      </c>
      <c r="P92" s="49">
        <f t="shared" si="27"/>
        <v>1.0302</v>
      </c>
      <c r="Q92" s="49">
        <f t="shared" si="28"/>
        <v>1.1229180000000001</v>
      </c>
      <c r="R92" s="49">
        <f t="shared" si="29"/>
        <v>1.1902930800000002</v>
      </c>
      <c r="S92" s="49">
        <f t="shared" si="30"/>
        <v>1.2617106648000003</v>
      </c>
      <c r="T92" s="71">
        <v>0</v>
      </c>
      <c r="U92" s="2" t="str">
        <f t="shared" si="31"/>
        <v>40804014 Musiikkioppilaitos:Opettaja/soveltuva ammattikorkeakoulututkinto, konservatorion jatkotutkinto tai aiempi lehtorin kelpoisuus</v>
      </c>
      <c r="V92" s="2" t="s">
        <v>163</v>
      </c>
      <c r="W92" s="3"/>
      <c r="X92" s="3"/>
      <c r="Z92" s="38"/>
      <c r="AA92" s="38"/>
      <c r="AB92" s="38"/>
      <c r="AC92" s="38"/>
      <c r="AD92" s="91"/>
      <c r="AE92" s="91"/>
    </row>
    <row r="93" spans="1:31" x14ac:dyDescent="0.2">
      <c r="A93" s="2">
        <v>85</v>
      </c>
      <c r="B93" s="2" t="s">
        <v>36</v>
      </c>
      <c r="C93" s="2">
        <v>40804013</v>
      </c>
      <c r="D93" s="2" t="s">
        <v>150</v>
      </c>
      <c r="E93" s="3">
        <v>2418.33</v>
      </c>
      <c r="F93" s="3">
        <v>2395.33</v>
      </c>
      <c r="G93" s="2">
        <v>35</v>
      </c>
      <c r="H93" s="73">
        <v>0</v>
      </c>
      <c r="I93" s="119">
        <v>2</v>
      </c>
      <c r="J93" s="119">
        <v>1</v>
      </c>
      <c r="K93" s="119">
        <v>9</v>
      </c>
      <c r="L93" s="119">
        <v>6</v>
      </c>
      <c r="M93" s="119">
        <v>6</v>
      </c>
      <c r="N93" s="48">
        <v>1</v>
      </c>
      <c r="O93" s="49">
        <f t="shared" si="26"/>
        <v>1.02</v>
      </c>
      <c r="P93" s="49">
        <f t="shared" si="27"/>
        <v>1.0302</v>
      </c>
      <c r="Q93" s="49">
        <f t="shared" si="28"/>
        <v>1.1229180000000001</v>
      </c>
      <c r="R93" s="49">
        <f t="shared" si="29"/>
        <v>1.1902930800000002</v>
      </c>
      <c r="S93" s="49">
        <f t="shared" si="30"/>
        <v>1.2617106648000003</v>
      </c>
      <c r="T93" s="71">
        <v>0</v>
      </c>
      <c r="U93" s="2" t="str">
        <f t="shared" si="31"/>
        <v>40804013 Musiikkioppilaitos:Opettaja/muu tutkinto tai aiempi opettajan tai säestäjän kelpoisuus</v>
      </c>
      <c r="V93" s="2" t="s">
        <v>163</v>
      </c>
      <c r="W93" s="3"/>
      <c r="X93" s="3"/>
      <c r="Z93" s="38"/>
      <c r="AA93" s="38"/>
      <c r="AB93" s="38"/>
      <c r="AC93" s="38"/>
      <c r="AD93" s="91"/>
      <c r="AE93" s="91"/>
    </row>
    <row r="94" spans="1:31" x14ac:dyDescent="0.2">
      <c r="A94" s="2">
        <v>86</v>
      </c>
      <c r="B94" s="2" t="s">
        <v>36</v>
      </c>
      <c r="C94" s="2">
        <v>40804008</v>
      </c>
      <c r="D94" s="2" t="s">
        <v>151</v>
      </c>
      <c r="E94" s="3">
        <v>2759.85</v>
      </c>
      <c r="F94" s="3">
        <v>2733.59</v>
      </c>
      <c r="G94" s="2">
        <v>35</v>
      </c>
      <c r="H94" s="73">
        <v>0</v>
      </c>
      <c r="I94" s="119">
        <v>2</v>
      </c>
      <c r="J94" s="119">
        <v>1</v>
      </c>
      <c r="K94" s="119">
        <v>9</v>
      </c>
      <c r="L94" s="119">
        <v>6</v>
      </c>
      <c r="M94" s="119">
        <v>6</v>
      </c>
      <c r="N94" s="48">
        <v>1</v>
      </c>
      <c r="O94" s="49">
        <f t="shared" si="26"/>
        <v>1.02</v>
      </c>
      <c r="P94" s="49">
        <f t="shared" si="27"/>
        <v>1.0302</v>
      </c>
      <c r="Q94" s="49">
        <f t="shared" si="28"/>
        <v>1.1229180000000001</v>
      </c>
      <c r="R94" s="49">
        <f t="shared" si="29"/>
        <v>1.1902930800000002</v>
      </c>
      <c r="S94" s="49">
        <f t="shared" si="30"/>
        <v>1.2617106648000003</v>
      </c>
      <c r="T94" s="71">
        <v>0</v>
      </c>
      <c r="U94" s="2" t="str">
        <f t="shared" si="31"/>
        <v>40804008 Musiikkioppilaitos:Ammatillisen koulutuksen opettaja</v>
      </c>
      <c r="V94" s="2" t="s">
        <v>163</v>
      </c>
      <c r="W94" s="3"/>
      <c r="X94" s="3"/>
      <c r="Z94" s="38"/>
      <c r="AA94" s="38"/>
      <c r="AB94" s="38"/>
      <c r="AC94" s="38"/>
      <c r="AD94" s="91"/>
      <c r="AE94" s="91"/>
    </row>
    <row r="95" spans="1:31" x14ac:dyDescent="0.2">
      <c r="A95" s="2">
        <v>87</v>
      </c>
      <c r="B95" s="2" t="s">
        <v>36</v>
      </c>
      <c r="C95" s="2">
        <v>40807026</v>
      </c>
      <c r="D95" s="2" t="s">
        <v>140</v>
      </c>
      <c r="E95" s="3">
        <v>2528.35</v>
      </c>
      <c r="F95" s="3">
        <v>2504.25</v>
      </c>
      <c r="G95" s="2">
        <v>35</v>
      </c>
      <c r="H95" s="73">
        <v>0</v>
      </c>
      <c r="I95" s="119">
        <v>2</v>
      </c>
      <c r="J95" s="119">
        <v>1</v>
      </c>
      <c r="K95" s="119">
        <v>9</v>
      </c>
      <c r="L95" s="119">
        <v>6</v>
      </c>
      <c r="M95" s="119">
        <v>6</v>
      </c>
      <c r="N95" s="48">
        <v>1</v>
      </c>
      <c r="O95" s="49">
        <f t="shared" si="26"/>
        <v>1.02</v>
      </c>
      <c r="P95" s="49">
        <f t="shared" si="27"/>
        <v>1.0302</v>
      </c>
      <c r="Q95" s="49">
        <f t="shared" si="28"/>
        <v>1.1229180000000001</v>
      </c>
      <c r="R95" s="49">
        <f t="shared" si="29"/>
        <v>1.1902930800000002</v>
      </c>
      <c r="S95" s="49">
        <f t="shared" si="30"/>
        <v>1.2617106648000003</v>
      </c>
      <c r="T95" s="71">
        <v>0</v>
      </c>
      <c r="U95" s="2" t="str">
        <f t="shared" si="31"/>
        <v>40807026 Musiikkioppilaitos:Tuntiopettaja/soveltuva ylempi korkeakoulututkinto tai soveltuva ylempi ammattikorkeakoulututkinto</v>
      </c>
      <c r="V95" s="2" t="s">
        <v>163</v>
      </c>
      <c r="W95" s="3"/>
      <c r="X95" s="3"/>
      <c r="Z95" s="38"/>
      <c r="AA95" s="38"/>
      <c r="AB95" s="38"/>
      <c r="AC95" s="38"/>
      <c r="AD95" s="91"/>
      <c r="AE95" s="91"/>
    </row>
    <row r="96" spans="1:31" x14ac:dyDescent="0.2">
      <c r="A96" s="2">
        <v>88</v>
      </c>
      <c r="B96" s="2" t="s">
        <v>36</v>
      </c>
      <c r="C96" s="2">
        <v>40807028</v>
      </c>
      <c r="D96" s="2" t="s">
        <v>152</v>
      </c>
      <c r="E96" s="3">
        <v>2477.98</v>
      </c>
      <c r="F96" s="3">
        <v>2454.38</v>
      </c>
      <c r="G96" s="2">
        <v>35</v>
      </c>
      <c r="H96" s="73">
        <v>0</v>
      </c>
      <c r="I96" s="119">
        <v>2</v>
      </c>
      <c r="J96" s="119">
        <v>1</v>
      </c>
      <c r="K96" s="119">
        <v>9</v>
      </c>
      <c r="L96" s="119">
        <v>6</v>
      </c>
      <c r="M96" s="119">
        <v>6</v>
      </c>
      <c r="N96" s="48">
        <v>1</v>
      </c>
      <c r="O96" s="49">
        <f t="shared" si="26"/>
        <v>1.02</v>
      </c>
      <c r="P96" s="49">
        <f t="shared" si="27"/>
        <v>1.0302</v>
      </c>
      <c r="Q96" s="49">
        <f t="shared" si="28"/>
        <v>1.1229180000000001</v>
      </c>
      <c r="R96" s="49">
        <f t="shared" si="29"/>
        <v>1.1902930800000002</v>
      </c>
      <c r="S96" s="49">
        <f t="shared" si="30"/>
        <v>1.2617106648000003</v>
      </c>
      <c r="T96" s="71">
        <v>0</v>
      </c>
      <c r="U96" s="2" t="str">
        <f t="shared" si="31"/>
        <v>40807028 Musiikkioppilaitos:Tuntiopettaja/soveltuva ammattikorkeakoulututkinto, konservatorion jatkotutkinto tai aiempi lehtorin kelpoisuus</v>
      </c>
      <c r="V96" s="2" t="s">
        <v>163</v>
      </c>
      <c r="W96" s="3"/>
      <c r="X96" s="3"/>
      <c r="Z96" s="38"/>
      <c r="AA96" s="38"/>
      <c r="AB96" s="38"/>
      <c r="AC96" s="38"/>
      <c r="AD96" s="91"/>
      <c r="AE96" s="91"/>
    </row>
    <row r="97" spans="1:31" x14ac:dyDescent="0.2">
      <c r="A97" s="2">
        <v>89</v>
      </c>
      <c r="B97" s="2" t="s">
        <v>36</v>
      </c>
      <c r="C97" s="2">
        <v>40807027</v>
      </c>
      <c r="D97" s="2" t="s">
        <v>153</v>
      </c>
      <c r="E97" s="3">
        <v>2307.5</v>
      </c>
      <c r="F97" s="3">
        <v>2286.0100000000002</v>
      </c>
      <c r="G97" s="2">
        <v>35</v>
      </c>
      <c r="H97" s="73">
        <v>0</v>
      </c>
      <c r="I97" s="119">
        <v>2</v>
      </c>
      <c r="J97" s="119">
        <v>1</v>
      </c>
      <c r="K97" s="119">
        <v>9</v>
      </c>
      <c r="L97" s="119">
        <v>6</v>
      </c>
      <c r="M97" s="119">
        <v>6</v>
      </c>
      <c r="N97" s="48">
        <v>1</v>
      </c>
      <c r="O97" s="49">
        <f t="shared" si="26"/>
        <v>1.02</v>
      </c>
      <c r="P97" s="49">
        <f t="shared" si="27"/>
        <v>1.0302</v>
      </c>
      <c r="Q97" s="49">
        <f t="shared" si="28"/>
        <v>1.1229180000000001</v>
      </c>
      <c r="R97" s="49">
        <f t="shared" si="29"/>
        <v>1.1902930800000002</v>
      </c>
      <c r="S97" s="49">
        <f t="shared" si="30"/>
        <v>1.2617106648000003</v>
      </c>
      <c r="T97" s="71">
        <v>0</v>
      </c>
      <c r="U97" s="2" t="str">
        <f t="shared" si="31"/>
        <v>40807027 Musiikkioppilaitos:Tuntiopettaja/muu soveltuva tutkinto tai aiempi opettajan tai säestäjän tutkinto</v>
      </c>
      <c r="V97" s="2" t="s">
        <v>163</v>
      </c>
      <c r="W97" s="3"/>
      <c r="X97" s="3"/>
      <c r="Z97" s="38"/>
      <c r="AA97" s="38"/>
      <c r="AB97" s="38"/>
      <c r="AC97" s="38"/>
      <c r="AD97" s="91"/>
      <c r="AE97" s="91"/>
    </row>
    <row r="98" spans="1:31" x14ac:dyDescent="0.2">
      <c r="A98" s="2">
        <v>90</v>
      </c>
      <c r="B98" s="2" t="s">
        <v>37</v>
      </c>
      <c r="C98" s="2">
        <v>40501001</v>
      </c>
      <c r="D98" s="2" t="s">
        <v>154</v>
      </c>
      <c r="E98" s="3">
        <v>3430.36</v>
      </c>
      <c r="F98" s="3">
        <v>3404.14</v>
      </c>
      <c r="G98" s="2">
        <v>38</v>
      </c>
      <c r="H98" s="73">
        <v>0</v>
      </c>
      <c r="I98" s="119">
        <v>0</v>
      </c>
      <c r="J98" s="119">
        <v>0</v>
      </c>
      <c r="K98" s="119">
        <v>5</v>
      </c>
      <c r="L98" s="119">
        <v>4</v>
      </c>
      <c r="M98" s="119">
        <v>6</v>
      </c>
      <c r="N98" s="48">
        <v>1</v>
      </c>
      <c r="O98" s="49">
        <f t="shared" si="26"/>
        <v>1</v>
      </c>
      <c r="P98" s="49">
        <f t="shared" si="27"/>
        <v>1</v>
      </c>
      <c r="Q98" s="49">
        <f t="shared" si="28"/>
        <v>1.05</v>
      </c>
      <c r="R98" s="49">
        <f t="shared" si="29"/>
        <v>1.0920000000000001</v>
      </c>
      <c r="S98" s="49">
        <f t="shared" si="30"/>
        <v>1.1575200000000001</v>
      </c>
      <c r="T98" s="71">
        <v>1</v>
      </c>
      <c r="U98" s="2" t="str">
        <f t="shared" si="31"/>
        <v>40501001 Lasten- ja nuorten taidekoulu:Rehtori/taideteollisessa korkeakoulussa tai muussa korkeakoulussa suoritettu soveltuva ylempi korkeakoulututkinto</v>
      </c>
      <c r="V98" s="2" t="s">
        <v>164</v>
      </c>
      <c r="W98" s="3"/>
      <c r="X98" s="3"/>
      <c r="Z98" s="38"/>
      <c r="AA98" s="38"/>
      <c r="AB98" s="38"/>
      <c r="AC98" s="38"/>
      <c r="AD98" s="91"/>
      <c r="AE98" s="91"/>
    </row>
    <row r="99" spans="1:31" x14ac:dyDescent="0.2">
      <c r="A99" s="2">
        <v>91</v>
      </c>
      <c r="B99" s="2" t="s">
        <v>37</v>
      </c>
      <c r="C99" s="2">
        <v>40501002</v>
      </c>
      <c r="D99" s="2" t="s">
        <v>155</v>
      </c>
      <c r="E99" s="3">
        <v>3430.36</v>
      </c>
      <c r="F99" s="3">
        <v>3404.14</v>
      </c>
      <c r="G99" s="2">
        <v>38</v>
      </c>
      <c r="H99" s="73">
        <v>0</v>
      </c>
      <c r="I99" s="119">
        <v>0</v>
      </c>
      <c r="J99" s="119">
        <v>0</v>
      </c>
      <c r="K99" s="119">
        <v>5</v>
      </c>
      <c r="L99" s="119">
        <v>4</v>
      </c>
      <c r="M99" s="119">
        <v>6</v>
      </c>
      <c r="N99" s="48">
        <v>1</v>
      </c>
      <c r="O99" s="49">
        <f t="shared" si="26"/>
        <v>1</v>
      </c>
      <c r="P99" s="49">
        <f t="shared" si="27"/>
        <v>1</v>
      </c>
      <c r="Q99" s="49">
        <f t="shared" si="28"/>
        <v>1.05</v>
      </c>
      <c r="R99" s="49">
        <f t="shared" si="29"/>
        <v>1.0920000000000001</v>
      </c>
      <c r="S99" s="49">
        <f t="shared" si="30"/>
        <v>1.1575200000000001</v>
      </c>
      <c r="T99" s="71">
        <v>1</v>
      </c>
      <c r="U99" s="2" t="str">
        <f t="shared" si="31"/>
        <v>40501002 Lasten- ja nuorten taidekoulu:Rehtori/taideteollisessa korkeakoulussa tai taideteollisessa oppilaitoksessa suoritettu kuvaamataidon opettajan tutkinto</v>
      </c>
      <c r="V99" s="2" t="s">
        <v>164</v>
      </c>
      <c r="W99" s="3"/>
      <c r="X99" s="3"/>
      <c r="Z99" s="38"/>
      <c r="AA99" s="38"/>
      <c r="AB99" s="38"/>
      <c r="AC99" s="38"/>
      <c r="AD99" s="91"/>
      <c r="AE99" s="91"/>
    </row>
    <row r="100" spans="1:31" x14ac:dyDescent="0.2">
      <c r="A100" s="2">
        <v>92</v>
      </c>
      <c r="B100" s="2" t="s">
        <v>37</v>
      </c>
      <c r="C100" s="2">
        <v>40504004</v>
      </c>
      <c r="D100" s="2" t="s">
        <v>107</v>
      </c>
      <c r="E100" s="3">
        <v>2353.0300000000002</v>
      </c>
      <c r="F100" s="3">
        <v>2332.27</v>
      </c>
      <c r="G100" s="2">
        <v>38</v>
      </c>
      <c r="H100" s="73">
        <v>0</v>
      </c>
      <c r="I100" s="119">
        <v>2</v>
      </c>
      <c r="J100" s="119">
        <v>1</v>
      </c>
      <c r="K100" s="119">
        <v>5</v>
      </c>
      <c r="L100" s="119">
        <v>10</v>
      </c>
      <c r="M100" s="119">
        <v>10</v>
      </c>
      <c r="N100" s="48">
        <v>1</v>
      </c>
      <c r="O100" s="49">
        <f t="shared" si="26"/>
        <v>1.02</v>
      </c>
      <c r="P100" s="49">
        <f t="shared" si="27"/>
        <v>1.0302</v>
      </c>
      <c r="Q100" s="49">
        <f t="shared" si="28"/>
        <v>1.0817099999999999</v>
      </c>
      <c r="R100" s="49">
        <f t="shared" si="29"/>
        <v>1.189881</v>
      </c>
      <c r="S100" s="49">
        <f t="shared" si="30"/>
        <v>1.3088691000000001</v>
      </c>
      <c r="T100" s="71">
        <v>1</v>
      </c>
      <c r="U100" s="2" t="str">
        <f t="shared" si="31"/>
        <v>40504004 Lasten- ja nuorten taidekoulu:Taidekoulun opettaja vaihtoehto 1</v>
      </c>
      <c r="V100" s="2" t="s">
        <v>164</v>
      </c>
      <c r="W100" s="3"/>
      <c r="X100" s="3"/>
      <c r="Z100" s="38"/>
      <c r="AA100" s="38"/>
      <c r="AB100" s="38"/>
      <c r="AC100" s="38"/>
      <c r="AD100" s="91"/>
      <c r="AE100" s="91"/>
    </row>
    <row r="101" spans="1:31" x14ac:dyDescent="0.2">
      <c r="A101" s="2">
        <v>93</v>
      </c>
      <c r="B101" s="2" t="s">
        <v>37</v>
      </c>
      <c r="C101" s="2">
        <v>40504005</v>
      </c>
      <c r="D101" s="2" t="s">
        <v>108</v>
      </c>
      <c r="E101" s="3">
        <v>2441.75</v>
      </c>
      <c r="F101" s="3">
        <v>2419.5700000000002</v>
      </c>
      <c r="G101" s="2">
        <v>38</v>
      </c>
      <c r="H101" s="73">
        <v>0</v>
      </c>
      <c r="I101" s="119">
        <v>2</v>
      </c>
      <c r="J101" s="119">
        <v>1</v>
      </c>
      <c r="K101" s="119">
        <v>5</v>
      </c>
      <c r="L101" s="119">
        <v>10</v>
      </c>
      <c r="M101" s="119">
        <v>10</v>
      </c>
      <c r="N101" s="48">
        <v>1</v>
      </c>
      <c r="O101" s="49">
        <f t="shared" si="26"/>
        <v>1.02</v>
      </c>
      <c r="P101" s="49">
        <f t="shared" si="27"/>
        <v>1.0302</v>
      </c>
      <c r="Q101" s="49">
        <f t="shared" si="28"/>
        <v>1.0817099999999999</v>
      </c>
      <c r="R101" s="49">
        <f t="shared" si="29"/>
        <v>1.189881</v>
      </c>
      <c r="S101" s="49">
        <f t="shared" si="30"/>
        <v>1.3088691000000001</v>
      </c>
      <c r="T101" s="71">
        <v>1</v>
      </c>
      <c r="U101" s="2" t="str">
        <f t="shared" si="31"/>
        <v>40504005 Lasten- ja nuorten taidekoulu:Taidekoulun opettaja vaihtoehto 2</v>
      </c>
      <c r="V101" s="2" t="s">
        <v>164</v>
      </c>
      <c r="W101" s="3"/>
      <c r="X101" s="3"/>
      <c r="Z101" s="38"/>
      <c r="AA101" s="38"/>
      <c r="AB101" s="38"/>
      <c r="AC101" s="38"/>
      <c r="AD101" s="91"/>
      <c r="AE101" s="91"/>
    </row>
    <row r="102" spans="1:31" x14ac:dyDescent="0.2">
      <c r="A102" s="2">
        <v>94</v>
      </c>
      <c r="B102" s="2" t="s">
        <v>38</v>
      </c>
      <c r="C102" s="2">
        <v>40601001</v>
      </c>
      <c r="D102" s="2" t="s">
        <v>138</v>
      </c>
      <c r="E102" s="3">
        <v>3891.71</v>
      </c>
      <c r="F102" s="3">
        <v>3854.46</v>
      </c>
      <c r="G102" s="2">
        <v>38</v>
      </c>
      <c r="H102" s="73">
        <v>0</v>
      </c>
      <c r="I102" s="119">
        <v>0</v>
      </c>
      <c r="J102" s="119">
        <v>0</v>
      </c>
      <c r="K102" s="119">
        <v>5</v>
      </c>
      <c r="L102" s="119">
        <v>4</v>
      </c>
      <c r="M102" s="119">
        <v>6</v>
      </c>
      <c r="N102" s="48">
        <v>1</v>
      </c>
      <c r="O102" s="49">
        <f t="shared" si="26"/>
        <v>1</v>
      </c>
      <c r="P102" s="49">
        <f t="shared" si="27"/>
        <v>1</v>
      </c>
      <c r="Q102" s="49">
        <f t="shared" si="28"/>
        <v>1.05</v>
      </c>
      <c r="R102" s="49">
        <f t="shared" si="29"/>
        <v>1.0920000000000001</v>
      </c>
      <c r="S102" s="49">
        <f t="shared" si="30"/>
        <v>1.1575200000000001</v>
      </c>
      <c r="T102" s="71">
        <v>1</v>
      </c>
      <c r="U102" s="2" t="str">
        <f t="shared" si="31"/>
        <v>40601001 Kansalaisopisto: Rehtori</v>
      </c>
      <c r="V102" s="2" t="s">
        <v>180</v>
      </c>
      <c r="W102" s="3"/>
      <c r="X102" s="3"/>
      <c r="Z102" s="38"/>
      <c r="AA102" s="38"/>
      <c r="AB102" s="38"/>
      <c r="AC102" s="38"/>
      <c r="AD102" s="91"/>
      <c r="AE102" s="91"/>
    </row>
    <row r="103" spans="1:31" x14ac:dyDescent="0.2">
      <c r="A103" s="2">
        <v>95</v>
      </c>
      <c r="B103" s="2" t="s">
        <v>38</v>
      </c>
      <c r="C103" s="2">
        <v>40602002</v>
      </c>
      <c r="D103" s="2" t="s">
        <v>147</v>
      </c>
      <c r="E103" s="3">
        <v>3294.8</v>
      </c>
      <c r="F103" s="3">
        <v>3263.26</v>
      </c>
      <c r="G103" s="2">
        <v>38</v>
      </c>
      <c r="H103" s="73">
        <v>0</v>
      </c>
      <c r="I103" s="119">
        <v>0</v>
      </c>
      <c r="J103" s="119">
        <v>0</v>
      </c>
      <c r="K103" s="119">
        <v>5</v>
      </c>
      <c r="L103" s="119">
        <v>4</v>
      </c>
      <c r="M103" s="119">
        <v>6</v>
      </c>
      <c r="N103" s="48">
        <v>1</v>
      </c>
      <c r="O103" s="49">
        <f t="shared" si="26"/>
        <v>1</v>
      </c>
      <c r="P103" s="49">
        <f t="shared" si="27"/>
        <v>1</v>
      </c>
      <c r="Q103" s="49">
        <f t="shared" si="28"/>
        <v>1.05</v>
      </c>
      <c r="R103" s="49">
        <f t="shared" si="29"/>
        <v>1.0920000000000001</v>
      </c>
      <c r="S103" s="49">
        <f t="shared" si="30"/>
        <v>1.1575200000000001</v>
      </c>
      <c r="T103" s="71">
        <v>1</v>
      </c>
      <c r="U103" s="2" t="str">
        <f t="shared" si="31"/>
        <v>40602002 Kansalaisopisto: Apulaisrehtori</v>
      </c>
      <c r="V103" s="2" t="s">
        <v>180</v>
      </c>
      <c r="W103" s="3"/>
      <c r="X103" s="3"/>
      <c r="Z103" s="38"/>
      <c r="AA103" s="38"/>
      <c r="AB103" s="38"/>
      <c r="AC103" s="38"/>
      <c r="AD103" s="91"/>
      <c r="AE103" s="91"/>
    </row>
    <row r="104" spans="1:31" x14ac:dyDescent="0.2">
      <c r="A104" s="2">
        <v>96</v>
      </c>
      <c r="B104" s="2" t="s">
        <v>38</v>
      </c>
      <c r="C104" s="2">
        <v>40604006</v>
      </c>
      <c r="D104" s="2" t="s">
        <v>148</v>
      </c>
      <c r="E104" s="3">
        <v>2772.61</v>
      </c>
      <c r="F104" s="3">
        <v>2746.34</v>
      </c>
      <c r="G104" s="2">
        <v>38</v>
      </c>
      <c r="H104" s="73">
        <v>0</v>
      </c>
      <c r="I104" s="119">
        <v>3</v>
      </c>
      <c r="J104" s="119">
        <v>0</v>
      </c>
      <c r="K104" s="119">
        <v>9</v>
      </c>
      <c r="L104" s="119">
        <v>6</v>
      </c>
      <c r="M104" s="119">
        <v>6</v>
      </c>
      <c r="N104" s="48">
        <v>1</v>
      </c>
      <c r="O104" s="49">
        <f t="shared" si="26"/>
        <v>1.03</v>
      </c>
      <c r="P104" s="49">
        <f t="shared" si="27"/>
        <v>1.03</v>
      </c>
      <c r="Q104" s="49">
        <f t="shared" si="28"/>
        <v>1.1227</v>
      </c>
      <c r="R104" s="49">
        <f t="shared" si="29"/>
        <v>1.1900620000000002</v>
      </c>
      <c r="S104" s="49">
        <f t="shared" si="30"/>
        <v>1.2614657200000003</v>
      </c>
      <c r="T104" s="71">
        <v>1</v>
      </c>
      <c r="U104" s="2" t="str">
        <f t="shared" si="31"/>
        <v>40604006 Kansalaisopisto: Opettaja/soveltuva ylempi korkeakoulututkinto tai soveltuva ylempi ammattikorkeakoulututkinto</v>
      </c>
      <c r="V104" s="2" t="s">
        <v>180</v>
      </c>
      <c r="W104" s="3"/>
      <c r="X104" s="3"/>
      <c r="Z104" s="38"/>
      <c r="AA104" s="38"/>
      <c r="AB104" s="38"/>
      <c r="AC104" s="38"/>
      <c r="AD104" s="91"/>
      <c r="AE104" s="91"/>
    </row>
    <row r="105" spans="1:31" x14ac:dyDescent="0.2">
      <c r="A105" s="2">
        <v>97</v>
      </c>
      <c r="B105" s="2" t="s">
        <v>38</v>
      </c>
      <c r="C105" s="2">
        <v>40604007</v>
      </c>
      <c r="D105" s="2" t="s">
        <v>156</v>
      </c>
      <c r="E105" s="3">
        <v>2494.67</v>
      </c>
      <c r="F105" s="3">
        <v>2471.0500000000002</v>
      </c>
      <c r="G105" s="2">
        <v>38</v>
      </c>
      <c r="H105" s="73">
        <v>0</v>
      </c>
      <c r="I105" s="119">
        <v>3</v>
      </c>
      <c r="J105" s="119">
        <v>0</v>
      </c>
      <c r="K105" s="119">
        <v>9</v>
      </c>
      <c r="L105" s="119">
        <v>6</v>
      </c>
      <c r="M105" s="119">
        <v>6</v>
      </c>
      <c r="N105" s="48">
        <v>1</v>
      </c>
      <c r="O105" s="49">
        <f t="shared" si="26"/>
        <v>1.03</v>
      </c>
      <c r="P105" s="49">
        <f t="shared" ref="P105:P111" si="32">O105*(J105/100+1)</f>
        <v>1.03</v>
      </c>
      <c r="Q105" s="49">
        <f t="shared" ref="Q105:Q111" si="33">P105*(K105/100+1)</f>
        <v>1.1227</v>
      </c>
      <c r="R105" s="49">
        <f t="shared" ref="R105:R111" si="34">Q105*(L105/100+1)</f>
        <v>1.1900620000000002</v>
      </c>
      <c r="S105" s="49">
        <f t="shared" ref="S105:S111" si="35">R105*(M105/100+1)</f>
        <v>1.2614657200000003</v>
      </c>
      <c r="T105" s="71">
        <v>1</v>
      </c>
      <c r="U105" s="2" t="str">
        <f t="shared" si="31"/>
        <v>40604007 Kansalaisopisto: Opettaja/muu soveltuva tutkinto tai erivapaus kansalaisopistonopettajan virkaan</v>
      </c>
      <c r="V105" s="2" t="s">
        <v>180</v>
      </c>
      <c r="W105" s="3"/>
      <c r="X105" s="3"/>
      <c r="Z105" s="38"/>
      <c r="AA105" s="38"/>
      <c r="AB105" s="38"/>
      <c r="AC105" s="38"/>
      <c r="AD105" s="91"/>
      <c r="AE105" s="91"/>
    </row>
    <row r="106" spans="1:31" x14ac:dyDescent="0.2">
      <c r="A106" s="2">
        <v>98</v>
      </c>
      <c r="B106" s="2" t="s">
        <v>38</v>
      </c>
      <c r="C106" s="2">
        <v>40604008</v>
      </c>
      <c r="D106" s="2" t="s">
        <v>157</v>
      </c>
      <c r="E106" s="3">
        <v>3069.66</v>
      </c>
      <c r="F106" s="3">
        <v>3069.66</v>
      </c>
      <c r="G106" s="2">
        <v>38</v>
      </c>
      <c r="H106" s="73">
        <v>0</v>
      </c>
      <c r="I106" s="119">
        <v>3</v>
      </c>
      <c r="J106" s="119">
        <v>0</v>
      </c>
      <c r="K106" s="119">
        <v>10</v>
      </c>
      <c r="L106" s="119">
        <v>10</v>
      </c>
      <c r="M106" s="119">
        <v>10</v>
      </c>
      <c r="N106" s="48">
        <v>1</v>
      </c>
      <c r="O106" s="49">
        <f t="shared" si="26"/>
        <v>1.03</v>
      </c>
      <c r="P106" s="49">
        <f t="shared" si="32"/>
        <v>1.03</v>
      </c>
      <c r="Q106" s="49">
        <f t="shared" si="33"/>
        <v>1.1330000000000002</v>
      </c>
      <c r="R106" s="49">
        <f t="shared" si="34"/>
        <v>1.2463000000000004</v>
      </c>
      <c r="S106" s="49">
        <f t="shared" si="35"/>
        <v>1.3709300000000006</v>
      </c>
      <c r="T106" s="71">
        <v>1</v>
      </c>
      <c r="U106" s="2" t="str">
        <f t="shared" si="31"/>
        <v>40604008 Kansalaisopisto: Suunnittelijaopettaja/soveltuva ylempi korkeakoulututkinto tai soveltuva ylempi ammattikorkeakoulututkinto</v>
      </c>
      <c r="V106" s="2" t="s">
        <v>180</v>
      </c>
      <c r="W106" s="3"/>
      <c r="X106" s="3"/>
      <c r="Z106" s="38"/>
      <c r="AA106" s="38"/>
      <c r="AB106" s="38"/>
      <c r="AC106" s="38"/>
      <c r="AD106" s="91"/>
      <c r="AE106" s="91"/>
    </row>
    <row r="107" spans="1:31" x14ac:dyDescent="0.2">
      <c r="A107" s="2">
        <v>99</v>
      </c>
      <c r="B107" s="2" t="s">
        <v>38</v>
      </c>
      <c r="C107" s="2">
        <v>40604009</v>
      </c>
      <c r="D107" s="2" t="s">
        <v>158</v>
      </c>
      <c r="E107" s="3">
        <v>2776.33</v>
      </c>
      <c r="F107" s="3">
        <v>2776.33</v>
      </c>
      <c r="G107" s="2">
        <v>38</v>
      </c>
      <c r="H107" s="73">
        <v>0</v>
      </c>
      <c r="I107" s="119">
        <v>3</v>
      </c>
      <c r="J107" s="119">
        <v>0</v>
      </c>
      <c r="K107" s="119">
        <v>10</v>
      </c>
      <c r="L107" s="119">
        <v>10</v>
      </c>
      <c r="M107" s="119">
        <v>10</v>
      </c>
      <c r="N107" s="48">
        <v>1</v>
      </c>
      <c r="O107" s="49">
        <f t="shared" si="26"/>
        <v>1.03</v>
      </c>
      <c r="P107" s="49">
        <f t="shared" si="32"/>
        <v>1.03</v>
      </c>
      <c r="Q107" s="49">
        <f t="shared" si="33"/>
        <v>1.1330000000000002</v>
      </c>
      <c r="R107" s="49">
        <f t="shared" si="34"/>
        <v>1.2463000000000004</v>
      </c>
      <c r="S107" s="49">
        <f t="shared" si="35"/>
        <v>1.3709300000000006</v>
      </c>
      <c r="T107" s="71">
        <v>1</v>
      </c>
      <c r="U107" s="2" t="str">
        <f t="shared" si="31"/>
        <v>40604009 Kansalaisopisto: Suunnittelijaopettaja/muu tutkinto tai erivapaus kansalaisopistonopettajan virkaan</v>
      </c>
      <c r="V107" s="2" t="s">
        <v>180</v>
      </c>
      <c r="W107" s="3"/>
      <c r="X107" s="3"/>
      <c r="Z107" s="38"/>
      <c r="AA107" s="38"/>
      <c r="AB107" s="38"/>
      <c r="AC107" s="38"/>
      <c r="AD107" s="91"/>
      <c r="AE107" s="91"/>
    </row>
    <row r="108" spans="1:31" x14ac:dyDescent="0.2">
      <c r="A108" s="2">
        <v>100</v>
      </c>
      <c r="B108" s="2" t="s">
        <v>51</v>
      </c>
      <c r="C108" s="2">
        <v>40701011</v>
      </c>
      <c r="D108" s="2" t="s">
        <v>138</v>
      </c>
      <c r="E108" s="3">
        <v>3782.69</v>
      </c>
      <c r="F108" s="3">
        <v>3746.51</v>
      </c>
      <c r="G108" s="2">
        <v>38</v>
      </c>
      <c r="H108" s="73">
        <v>0</v>
      </c>
      <c r="I108" s="119">
        <v>0</v>
      </c>
      <c r="J108" s="119">
        <v>0</v>
      </c>
      <c r="K108" s="119">
        <v>5</v>
      </c>
      <c r="L108" s="119">
        <v>4</v>
      </c>
      <c r="M108" s="119">
        <v>6</v>
      </c>
      <c r="N108" s="48">
        <v>1</v>
      </c>
      <c r="O108" s="49">
        <f t="shared" si="26"/>
        <v>1</v>
      </c>
      <c r="P108" s="49">
        <f t="shared" si="32"/>
        <v>1</v>
      </c>
      <c r="Q108" s="49">
        <f t="shared" si="33"/>
        <v>1.05</v>
      </c>
      <c r="R108" s="49">
        <f t="shared" si="34"/>
        <v>1.0920000000000001</v>
      </c>
      <c r="S108" s="49">
        <f t="shared" si="35"/>
        <v>1.1575200000000001</v>
      </c>
      <c r="T108" s="71">
        <v>1</v>
      </c>
      <c r="U108" s="2" t="str">
        <f t="shared" si="31"/>
        <v>40701011 Kansanopisto: Rehtori</v>
      </c>
      <c r="V108" s="2" t="s">
        <v>179</v>
      </c>
      <c r="W108" s="3"/>
      <c r="X108" s="3"/>
      <c r="Z108" s="38"/>
      <c r="AA108" s="38"/>
      <c r="AB108" s="38"/>
      <c r="AC108" s="38"/>
      <c r="AD108" s="91"/>
      <c r="AE108" s="91"/>
    </row>
    <row r="109" spans="1:31" x14ac:dyDescent="0.2">
      <c r="A109" s="2">
        <v>101</v>
      </c>
      <c r="B109" s="2" t="s">
        <v>51</v>
      </c>
      <c r="C109" s="2">
        <v>40704021</v>
      </c>
      <c r="D109" s="2" t="s">
        <v>159</v>
      </c>
      <c r="E109" s="3">
        <v>3506.94</v>
      </c>
      <c r="F109" s="3">
        <v>3473.67</v>
      </c>
      <c r="G109" s="2">
        <v>38</v>
      </c>
      <c r="H109" s="73">
        <v>0</v>
      </c>
      <c r="I109" s="119">
        <v>3</v>
      </c>
      <c r="J109" s="119">
        <v>0</v>
      </c>
      <c r="K109" s="119">
        <v>5</v>
      </c>
      <c r="L109" s="119">
        <v>0</v>
      </c>
      <c r="M109" s="119">
        <v>0</v>
      </c>
      <c r="N109" s="48">
        <v>1</v>
      </c>
      <c r="O109" s="49">
        <f t="shared" si="26"/>
        <v>1.03</v>
      </c>
      <c r="P109" s="49">
        <f t="shared" si="32"/>
        <v>1.03</v>
      </c>
      <c r="Q109" s="49">
        <f t="shared" si="33"/>
        <v>1.0815000000000001</v>
      </c>
      <c r="R109" s="49">
        <f t="shared" si="34"/>
        <v>1.0815000000000001</v>
      </c>
      <c r="S109" s="49">
        <f t="shared" si="35"/>
        <v>1.0815000000000001</v>
      </c>
      <c r="T109" s="71">
        <v>1</v>
      </c>
      <c r="U109" s="2" t="str">
        <f t="shared" si="31"/>
        <v>40704021 Kansanopisto: Opettaja/soveltuva ylempi korkeakoulututkinto (vaihtoehto 2)</v>
      </c>
      <c r="V109" s="2" t="s">
        <v>179</v>
      </c>
      <c r="W109" s="3"/>
      <c r="X109" s="3"/>
      <c r="Z109" s="38"/>
      <c r="AA109" s="38"/>
      <c r="AB109" s="38"/>
      <c r="AC109" s="38"/>
      <c r="AD109" s="91"/>
      <c r="AE109" s="91"/>
    </row>
    <row r="110" spans="1:31" x14ac:dyDescent="0.2">
      <c r="A110" s="2">
        <v>102</v>
      </c>
      <c r="B110" s="2" t="s">
        <v>51</v>
      </c>
      <c r="C110" s="2">
        <v>40704022</v>
      </c>
      <c r="D110" s="2" t="s">
        <v>160</v>
      </c>
      <c r="E110" s="3">
        <v>3419.12</v>
      </c>
      <c r="F110" s="3">
        <v>3386.68</v>
      </c>
      <c r="G110" s="2">
        <v>38</v>
      </c>
      <c r="H110" s="73">
        <v>0</v>
      </c>
      <c r="I110" s="119">
        <v>3</v>
      </c>
      <c r="J110" s="119">
        <v>0</v>
      </c>
      <c r="K110" s="119">
        <v>5</v>
      </c>
      <c r="L110" s="119">
        <v>0</v>
      </c>
      <c r="M110" s="119">
        <v>0</v>
      </c>
      <c r="N110" s="48">
        <v>1</v>
      </c>
      <c r="O110" s="49">
        <f t="shared" si="26"/>
        <v>1.03</v>
      </c>
      <c r="P110" s="49">
        <f t="shared" si="32"/>
        <v>1.03</v>
      </c>
      <c r="Q110" s="49">
        <f t="shared" si="33"/>
        <v>1.0815000000000001</v>
      </c>
      <c r="R110" s="49">
        <f t="shared" si="34"/>
        <v>1.0815000000000001</v>
      </c>
      <c r="S110" s="49">
        <f t="shared" si="35"/>
        <v>1.0815000000000001</v>
      </c>
      <c r="T110" s="71">
        <v>1</v>
      </c>
      <c r="U110" s="2" t="str">
        <f t="shared" si="31"/>
        <v>40704022 Kansanopisto: Opettaja/soveltuva alempi korkeakoulututkinto (vaihtoehto 2)</v>
      </c>
      <c r="V110" s="2" t="s">
        <v>179</v>
      </c>
      <c r="W110" s="3"/>
      <c r="X110" s="3"/>
      <c r="Z110" s="38"/>
      <c r="AA110" s="38"/>
      <c r="AB110" s="38"/>
      <c r="AC110" s="38"/>
      <c r="AD110" s="91"/>
      <c r="AE110" s="91"/>
    </row>
    <row r="111" spans="1:31" x14ac:dyDescent="0.2">
      <c r="A111" s="2">
        <v>103</v>
      </c>
      <c r="B111" s="2" t="s">
        <v>51</v>
      </c>
      <c r="C111" s="2">
        <v>40704023</v>
      </c>
      <c r="D111" s="2" t="s">
        <v>161</v>
      </c>
      <c r="E111" s="3">
        <v>2935.55</v>
      </c>
      <c r="F111" s="3">
        <v>2907.71</v>
      </c>
      <c r="G111" s="2">
        <v>38</v>
      </c>
      <c r="H111" s="73">
        <v>0</v>
      </c>
      <c r="I111" s="119">
        <v>3</v>
      </c>
      <c r="J111" s="119">
        <v>0</v>
      </c>
      <c r="K111" s="119">
        <v>5</v>
      </c>
      <c r="L111" s="119">
        <v>0</v>
      </c>
      <c r="M111" s="119">
        <v>0</v>
      </c>
      <c r="N111" s="48">
        <v>1</v>
      </c>
      <c r="O111" s="49">
        <f t="shared" si="26"/>
        <v>1.03</v>
      </c>
      <c r="P111" s="49">
        <f t="shared" si="32"/>
        <v>1.03</v>
      </c>
      <c r="Q111" s="49">
        <f t="shared" si="33"/>
        <v>1.0815000000000001</v>
      </c>
      <c r="R111" s="49">
        <f t="shared" si="34"/>
        <v>1.0815000000000001</v>
      </c>
      <c r="S111" s="49">
        <f t="shared" si="35"/>
        <v>1.0815000000000001</v>
      </c>
      <c r="T111" s="71">
        <v>1</v>
      </c>
      <c r="U111" s="2" t="str">
        <f t="shared" si="31"/>
        <v>40704023 Kansanopisto: Opettaja/muu tutkinto (vaihtoehto 2)</v>
      </c>
      <c r="V111" s="2" t="s">
        <v>179</v>
      </c>
      <c r="W111" s="3"/>
      <c r="X111" s="3"/>
      <c r="Z111" s="38"/>
      <c r="AA111" s="38"/>
      <c r="AB111" s="38"/>
      <c r="AC111" s="38"/>
      <c r="AD111" s="91"/>
      <c r="AE111" s="91"/>
    </row>
    <row r="112" spans="1:31" x14ac:dyDescent="0.2">
      <c r="A112" s="2">
        <v>104</v>
      </c>
      <c r="B112" s="2" t="s">
        <v>192</v>
      </c>
      <c r="C112" s="2">
        <v>45000020</v>
      </c>
      <c r="D112" s="2" t="s">
        <v>193</v>
      </c>
      <c r="E112" s="3">
        <v>3153.62</v>
      </c>
      <c r="F112" s="3">
        <v>3153.62</v>
      </c>
      <c r="G112" s="94"/>
      <c r="H112" s="101"/>
      <c r="I112" s="73">
        <v>3</v>
      </c>
      <c r="J112" s="162"/>
      <c r="K112" s="73">
        <v>8</v>
      </c>
      <c r="L112" s="73"/>
      <c r="M112" s="73"/>
      <c r="N112" s="159">
        <v>1</v>
      </c>
      <c r="O112" s="160">
        <f t="shared" ref="O112:O116" si="36">I112/100+1</f>
        <v>1.03</v>
      </c>
      <c r="P112" s="160">
        <f t="shared" ref="P112:P116" si="37">O112*(J112/100+1)</f>
        <v>1.03</v>
      </c>
      <c r="Q112" s="160">
        <v>1.08</v>
      </c>
      <c r="R112" s="160">
        <v>1.08</v>
      </c>
      <c r="S112" s="160">
        <f t="shared" ref="S112:S116" si="38">R112*(M112/100+1)</f>
        <v>1.08</v>
      </c>
      <c r="T112" s="71">
        <v>1</v>
      </c>
      <c r="U112" s="2" t="str">
        <f t="shared" ref="U112:U116" si="39">C112&amp;" "&amp;V112&amp;D112</f>
        <v>45000020 Osio G: Päiväkodin johtaja</v>
      </c>
      <c r="V112" s="2" t="s">
        <v>196</v>
      </c>
      <c r="W112" s="67"/>
      <c r="X112" s="67"/>
      <c r="Z112" s="38"/>
      <c r="AA112" s="38"/>
      <c r="AB112" s="38"/>
      <c r="AC112" s="38"/>
      <c r="AD112" s="38"/>
      <c r="AE112" s="38"/>
    </row>
    <row r="113" spans="1:31" x14ac:dyDescent="0.2">
      <c r="A113" s="2">
        <v>105</v>
      </c>
      <c r="B113" s="2" t="s">
        <v>192</v>
      </c>
      <c r="C113" s="2">
        <v>45000030</v>
      </c>
      <c r="D113" s="2" t="s">
        <v>194</v>
      </c>
      <c r="E113" s="3">
        <v>2935.66</v>
      </c>
      <c r="F113" s="3">
        <v>2935.66</v>
      </c>
      <c r="G113" s="94"/>
      <c r="H113" s="101"/>
      <c r="I113" s="73">
        <v>3</v>
      </c>
      <c r="J113" s="73"/>
      <c r="K113" s="73">
        <v>8</v>
      </c>
      <c r="L113" s="73"/>
      <c r="M113" s="73"/>
      <c r="N113" s="159">
        <v>1</v>
      </c>
      <c r="O113" s="160">
        <f t="shared" si="36"/>
        <v>1.03</v>
      </c>
      <c r="P113" s="160">
        <f t="shared" si="37"/>
        <v>1.03</v>
      </c>
      <c r="Q113" s="160">
        <v>1.08</v>
      </c>
      <c r="R113" s="160">
        <f t="shared" ref="R113:R116" si="40">Q113*(L113/100+1)</f>
        <v>1.08</v>
      </c>
      <c r="S113" s="160">
        <f t="shared" si="38"/>
        <v>1.08</v>
      </c>
      <c r="T113" s="71">
        <v>1</v>
      </c>
      <c r="U113" s="2" t="str">
        <f t="shared" si="39"/>
        <v>45000030 Osio G: Varhaiskasvatusyksikön apulaisjohtaja</v>
      </c>
      <c r="V113" s="2" t="s">
        <v>196</v>
      </c>
      <c r="W113" s="67"/>
      <c r="X113" s="67"/>
      <c r="Z113" s="38"/>
      <c r="AA113" s="38"/>
      <c r="AB113" s="38"/>
      <c r="AC113" s="38"/>
      <c r="AD113" s="38"/>
      <c r="AE113" s="38"/>
    </row>
    <row r="114" spans="1:31" x14ac:dyDescent="0.2">
      <c r="A114" s="2">
        <v>106</v>
      </c>
      <c r="B114" s="2" t="s">
        <v>192</v>
      </c>
      <c r="C114" s="2">
        <v>45001042</v>
      </c>
      <c r="D114" s="2" t="s">
        <v>198</v>
      </c>
      <c r="E114" s="3">
        <v>2789.57</v>
      </c>
      <c r="F114" s="3">
        <v>2789.57</v>
      </c>
      <c r="G114" s="94"/>
      <c r="H114" s="101"/>
      <c r="I114" s="73">
        <v>3</v>
      </c>
      <c r="J114" s="73"/>
      <c r="K114" s="73">
        <v>8</v>
      </c>
      <c r="L114" s="73"/>
      <c r="M114" s="73"/>
      <c r="N114" s="159">
        <v>1</v>
      </c>
      <c r="O114" s="160">
        <f t="shared" ref="O114" si="41">I114/100+1</f>
        <v>1.03</v>
      </c>
      <c r="P114" s="160">
        <f t="shared" ref="P114" si="42">O114*(J114/100+1)</f>
        <v>1.03</v>
      </c>
      <c r="Q114" s="160">
        <v>1.08</v>
      </c>
      <c r="R114" s="160">
        <f t="shared" ref="R114" si="43">Q114*(L114/100+1)</f>
        <v>1.08</v>
      </c>
      <c r="S114" s="160">
        <f t="shared" ref="S114" si="44">R114*(M114/100+1)</f>
        <v>1.08</v>
      </c>
      <c r="T114" s="71">
        <v>1</v>
      </c>
      <c r="U114" s="2" t="str">
        <f t="shared" ref="U114" si="45">C114&amp;" "&amp;V114&amp;D114</f>
        <v xml:space="preserve">45001042 Osio G: Varhaiskasvatuksen erityisopettaja, kasvatustieteiden maisteri </v>
      </c>
      <c r="V114" s="2" t="s">
        <v>196</v>
      </c>
      <c r="W114" s="67"/>
      <c r="X114" s="67"/>
      <c r="Z114" s="38"/>
      <c r="AA114" s="38"/>
      <c r="AB114" s="38"/>
      <c r="AC114" s="38"/>
      <c r="AD114" s="38"/>
      <c r="AE114" s="38"/>
    </row>
    <row r="115" spans="1:31" x14ac:dyDescent="0.2">
      <c r="A115" s="2">
        <v>107</v>
      </c>
      <c r="B115" s="2" t="s">
        <v>192</v>
      </c>
      <c r="C115" s="2">
        <v>45000042</v>
      </c>
      <c r="D115" s="2" t="s">
        <v>199</v>
      </c>
      <c r="E115" s="3">
        <v>2789.57</v>
      </c>
      <c r="F115" s="3">
        <v>2789.57</v>
      </c>
      <c r="G115" s="94"/>
      <c r="H115" s="101"/>
      <c r="I115" s="73">
        <v>3</v>
      </c>
      <c r="J115" s="73"/>
      <c r="K115" s="73">
        <v>8</v>
      </c>
      <c r="L115" s="73"/>
      <c r="M115" s="73"/>
      <c r="N115" s="159">
        <v>1</v>
      </c>
      <c r="O115" s="160">
        <f t="shared" si="36"/>
        <v>1.03</v>
      </c>
      <c r="P115" s="160">
        <f t="shared" si="37"/>
        <v>1.03</v>
      </c>
      <c r="Q115" s="160">
        <v>1.08</v>
      </c>
      <c r="R115" s="160">
        <f t="shared" si="40"/>
        <v>1.08</v>
      </c>
      <c r="S115" s="160">
        <f t="shared" si="38"/>
        <v>1.08</v>
      </c>
      <c r="T115" s="71">
        <v>1</v>
      </c>
      <c r="U115" s="2" t="str">
        <f t="shared" si="39"/>
        <v xml:space="preserve">45000042 Osio G: Varhaiskasvatuksen erityisopettaja, kasvatustieteiden kandidaatti tai muu varhaiskasvatuslain mukainen kelpoisuus </v>
      </c>
      <c r="V115" s="2" t="s">
        <v>196</v>
      </c>
      <c r="W115" s="67"/>
      <c r="X115" s="67"/>
      <c r="Z115" s="38"/>
      <c r="AA115" s="38"/>
      <c r="AB115" s="38"/>
      <c r="AC115" s="38"/>
      <c r="AD115" s="38"/>
      <c r="AE115" s="38"/>
    </row>
    <row r="116" spans="1:31" x14ac:dyDescent="0.2">
      <c r="A116" s="2">
        <v>108</v>
      </c>
      <c r="B116" s="2" t="s">
        <v>192</v>
      </c>
      <c r="C116" s="2">
        <v>45001044</v>
      </c>
      <c r="D116" s="2" t="s">
        <v>200</v>
      </c>
      <c r="E116" s="3">
        <v>2620.2199999999998</v>
      </c>
      <c r="F116" s="3">
        <v>2620.2199999999998</v>
      </c>
      <c r="G116" s="94"/>
      <c r="H116" s="101"/>
      <c r="I116" s="73">
        <v>3</v>
      </c>
      <c r="J116" s="73"/>
      <c r="K116" s="73">
        <v>8</v>
      </c>
      <c r="L116" s="73"/>
      <c r="M116" s="73"/>
      <c r="N116" s="159">
        <v>1</v>
      </c>
      <c r="O116" s="160">
        <f t="shared" si="36"/>
        <v>1.03</v>
      </c>
      <c r="P116" s="160">
        <f t="shared" si="37"/>
        <v>1.03</v>
      </c>
      <c r="Q116" s="160">
        <v>1.08</v>
      </c>
      <c r="R116" s="160">
        <f t="shared" si="40"/>
        <v>1.08</v>
      </c>
      <c r="S116" s="160">
        <f t="shared" si="38"/>
        <v>1.08</v>
      </c>
      <c r="T116" s="71">
        <v>1</v>
      </c>
      <c r="U116" s="2" t="str">
        <f t="shared" si="39"/>
        <v xml:space="preserve">45001044 Osio G: Varhaiskasvatuksen opettaja, kasvatustieteiden maisteri </v>
      </c>
      <c r="V116" s="2" t="s">
        <v>196</v>
      </c>
      <c r="W116" s="67"/>
      <c r="X116" s="67"/>
      <c r="Z116" s="38"/>
      <c r="AA116" s="38"/>
      <c r="AB116" s="38"/>
      <c r="AC116" s="38"/>
      <c r="AD116" s="38"/>
      <c r="AE116" s="38"/>
    </row>
    <row r="117" spans="1:31" x14ac:dyDescent="0.2">
      <c r="A117" s="2">
        <v>109</v>
      </c>
      <c r="B117" s="2" t="s">
        <v>192</v>
      </c>
      <c r="C117" s="2">
        <v>45000044</v>
      </c>
      <c r="D117" s="2" t="s">
        <v>201</v>
      </c>
      <c r="E117" s="3">
        <v>2620.2199999999998</v>
      </c>
      <c r="F117" s="3">
        <v>2620.2199999999998</v>
      </c>
      <c r="G117" s="94"/>
      <c r="H117" s="101"/>
      <c r="I117" s="73">
        <v>3</v>
      </c>
      <c r="J117" s="73"/>
      <c r="K117" s="73">
        <v>8</v>
      </c>
      <c r="L117" s="73"/>
      <c r="M117" s="73"/>
      <c r="N117" s="159">
        <v>1</v>
      </c>
      <c r="O117" s="160">
        <f t="shared" ref="O117" si="46">I117/100+1</f>
        <v>1.03</v>
      </c>
      <c r="P117" s="160">
        <f t="shared" ref="P117" si="47">O117*(J117/100+1)</f>
        <v>1.03</v>
      </c>
      <c r="Q117" s="160">
        <v>1.08</v>
      </c>
      <c r="R117" s="160">
        <f t="shared" ref="R117" si="48">Q117*(L117/100+1)</f>
        <v>1.08</v>
      </c>
      <c r="S117" s="160">
        <f t="shared" ref="S117" si="49">R117*(M117/100+1)</f>
        <v>1.08</v>
      </c>
      <c r="T117" s="71">
        <v>1</v>
      </c>
      <c r="U117" s="2" t="str">
        <f t="shared" ref="U117" si="50">C117&amp;" "&amp;V117&amp;D117</f>
        <v xml:space="preserve">45000044 Osio G: Varhaiskasvatuksen opettaja, kasvatustieteiden kandidaatti tai muu varhaiskasvatuslain mukainen kelpoisuus </v>
      </c>
      <c r="V117" s="2" t="s">
        <v>196</v>
      </c>
      <c r="Z117" s="38"/>
      <c r="AA117" s="38"/>
      <c r="AB117" s="38"/>
      <c r="AC117" s="38"/>
      <c r="AD117" s="38"/>
      <c r="AE117" s="38"/>
    </row>
    <row r="118" spans="1:31" x14ac:dyDescent="0.2">
      <c r="B118" s="40"/>
      <c r="C118" s="1"/>
      <c r="D118" s="2"/>
      <c r="E118" s="3"/>
      <c r="F118" s="3"/>
      <c r="G118" s="94"/>
      <c r="H118" s="102"/>
      <c r="I118" s="73"/>
      <c r="J118" s="73"/>
      <c r="K118" s="73"/>
      <c r="L118" s="73"/>
      <c r="M118" s="73"/>
      <c r="P118" s="40"/>
      <c r="Q118" s="44"/>
      <c r="Z118" s="38"/>
      <c r="AA118" s="38"/>
      <c r="AB118" s="38"/>
      <c r="AC118" s="38"/>
      <c r="AD118" s="38"/>
      <c r="AE118" s="38"/>
    </row>
    <row r="119" spans="1:31" x14ac:dyDescent="0.2">
      <c r="B119" s="40"/>
      <c r="C119" s="41"/>
      <c r="D119" s="2"/>
      <c r="E119" s="3"/>
      <c r="F119" s="3"/>
      <c r="G119" s="94"/>
      <c r="H119" s="102"/>
      <c r="I119" s="73"/>
      <c r="J119" s="73"/>
      <c r="K119" s="73"/>
      <c r="L119" s="73"/>
      <c r="M119" s="73"/>
      <c r="P119" s="40"/>
      <c r="Q119" s="44"/>
      <c r="Z119" s="38"/>
      <c r="AA119" s="38"/>
      <c r="AB119" s="38"/>
      <c r="AC119" s="38"/>
      <c r="AD119" s="38"/>
      <c r="AE119" s="38"/>
    </row>
    <row r="120" spans="1:31" x14ac:dyDescent="0.2">
      <c r="B120" s="40"/>
      <c r="C120" s="1"/>
      <c r="D120" s="2"/>
      <c r="E120" s="3"/>
      <c r="F120" s="3"/>
      <c r="G120" s="94"/>
      <c r="H120" s="102"/>
      <c r="I120" s="73"/>
      <c r="J120" s="73"/>
      <c r="K120" s="73"/>
      <c r="L120" s="73"/>
      <c r="M120" s="73"/>
      <c r="P120" s="40"/>
      <c r="Q120" s="44"/>
      <c r="Z120" s="38"/>
      <c r="AA120" s="38"/>
      <c r="AB120" s="38"/>
      <c r="AC120" s="38"/>
      <c r="AD120" s="38"/>
      <c r="AE120" s="38"/>
    </row>
    <row r="121" spans="1:31" x14ac:dyDescent="0.2">
      <c r="B121" s="40"/>
      <c r="I121" s="73"/>
      <c r="J121" s="73"/>
      <c r="K121" s="73"/>
      <c r="L121" s="73"/>
      <c r="M121" s="73"/>
      <c r="P121" s="40"/>
      <c r="Q121" s="44"/>
    </row>
    <row r="122" spans="1:31" x14ac:dyDescent="0.2">
      <c r="I122" s="73"/>
      <c r="J122" s="73"/>
      <c r="K122" s="73"/>
      <c r="L122" s="73"/>
      <c r="M122" s="73"/>
    </row>
    <row r="123" spans="1:31" x14ac:dyDescent="0.2">
      <c r="I123" s="73"/>
      <c r="J123" s="73"/>
      <c r="K123" s="73"/>
      <c r="L123" s="73"/>
      <c r="M123" s="73"/>
    </row>
    <row r="124" spans="1:31" x14ac:dyDescent="0.2">
      <c r="I124" s="73"/>
      <c r="J124" s="73"/>
      <c r="K124" s="73"/>
      <c r="L124" s="73"/>
      <c r="M124" s="73"/>
    </row>
    <row r="125" spans="1:31" x14ac:dyDescent="0.2">
      <c r="I125" s="73"/>
      <c r="J125" s="73"/>
      <c r="K125" s="73"/>
      <c r="L125" s="73"/>
      <c r="M125" s="73"/>
    </row>
    <row r="126" spans="1:31" x14ac:dyDescent="0.2">
      <c r="I126" s="73"/>
      <c r="J126" s="73"/>
      <c r="K126" s="73"/>
      <c r="L126" s="73"/>
      <c r="M126" s="73"/>
    </row>
    <row r="127" spans="1:31" x14ac:dyDescent="0.2">
      <c r="I127" s="73"/>
      <c r="J127" s="73"/>
      <c r="K127" s="73"/>
      <c r="L127" s="73"/>
      <c r="M127" s="73"/>
    </row>
    <row r="128" spans="1:31" x14ac:dyDescent="0.2">
      <c r="I128" s="73"/>
      <c r="J128" s="73"/>
      <c r="K128" s="73"/>
      <c r="L128" s="73"/>
      <c r="M128" s="73"/>
    </row>
    <row r="129" spans="3:13" x14ac:dyDescent="0.2">
      <c r="I129" s="73"/>
      <c r="J129" s="73"/>
      <c r="K129" s="73"/>
      <c r="L129" s="73"/>
      <c r="M129" s="73"/>
    </row>
    <row r="130" spans="3:13" x14ac:dyDescent="0.2">
      <c r="E130" s="1"/>
      <c r="F130" s="2"/>
      <c r="I130" s="73"/>
      <c r="J130" s="73"/>
      <c r="K130" s="73"/>
      <c r="L130" s="73"/>
      <c r="M130" s="73"/>
    </row>
    <row r="131" spans="3:13" x14ac:dyDescent="0.2">
      <c r="C131" s="1"/>
      <c r="E131" s="2"/>
      <c r="F131" s="2"/>
      <c r="I131" s="73"/>
      <c r="J131" s="73"/>
      <c r="K131" s="73"/>
      <c r="L131" s="73"/>
      <c r="M131" s="73"/>
    </row>
    <row r="132" spans="3:13" x14ac:dyDescent="0.2">
      <c r="C132" s="1"/>
      <c r="E132" s="2"/>
      <c r="F132" s="2"/>
      <c r="I132" s="73"/>
      <c r="J132" s="73"/>
      <c r="K132" s="73"/>
      <c r="L132" s="73"/>
      <c r="M132" s="73"/>
    </row>
    <row r="133" spans="3:13" x14ac:dyDescent="0.2">
      <c r="C133" s="1"/>
      <c r="E133" s="2"/>
      <c r="F133" s="2"/>
      <c r="I133" s="73"/>
      <c r="J133" s="73"/>
      <c r="K133" s="73"/>
      <c r="L133" s="73"/>
      <c r="M133" s="73"/>
    </row>
    <row r="134" spans="3:13" x14ac:dyDescent="0.2">
      <c r="C134" s="1"/>
      <c r="E134" s="2"/>
      <c r="F134" s="2"/>
      <c r="I134" s="73"/>
      <c r="J134" s="73"/>
      <c r="K134" s="73"/>
      <c r="L134" s="73"/>
      <c r="M134" s="73"/>
    </row>
    <row r="135" spans="3:13" x14ac:dyDescent="0.2">
      <c r="C135" s="1"/>
      <c r="E135" s="2"/>
      <c r="F135" s="2"/>
      <c r="I135" s="73"/>
      <c r="J135" s="73"/>
      <c r="K135" s="73"/>
      <c r="L135" s="73"/>
      <c r="M135" s="73"/>
    </row>
    <row r="136" spans="3:13" x14ac:dyDescent="0.2">
      <c r="C136" s="1"/>
      <c r="E136" s="2"/>
      <c r="F136" s="2"/>
      <c r="I136" s="73"/>
      <c r="J136" s="73"/>
      <c r="K136" s="73"/>
      <c r="L136" s="73"/>
      <c r="M136" s="73"/>
    </row>
    <row r="137" spans="3:13" x14ac:dyDescent="0.2">
      <c r="C137" s="1"/>
      <c r="E137" s="2"/>
      <c r="F137" s="2"/>
      <c r="I137" s="73"/>
      <c r="J137" s="73"/>
      <c r="K137" s="73"/>
      <c r="L137" s="73"/>
      <c r="M137" s="73"/>
    </row>
    <row r="138" spans="3:13" x14ac:dyDescent="0.2">
      <c r="C138" s="1"/>
      <c r="E138" s="2"/>
      <c r="F138" s="2"/>
      <c r="I138" s="73"/>
      <c r="J138" s="73"/>
      <c r="K138" s="73"/>
      <c r="L138" s="73"/>
      <c r="M138" s="73"/>
    </row>
    <row r="139" spans="3:13" x14ac:dyDescent="0.2">
      <c r="C139" s="1"/>
      <c r="E139" s="2"/>
      <c r="F139" s="2"/>
      <c r="I139" s="73"/>
      <c r="J139" s="73"/>
      <c r="K139" s="73"/>
      <c r="L139" s="73"/>
      <c r="M139" s="73"/>
    </row>
    <row r="140" spans="3:13" x14ac:dyDescent="0.2">
      <c r="C140" s="1"/>
      <c r="E140" s="2"/>
      <c r="F140" s="2"/>
      <c r="I140" s="73"/>
      <c r="J140" s="73"/>
      <c r="K140" s="73"/>
      <c r="L140" s="73"/>
      <c r="M140" s="73"/>
    </row>
    <row r="141" spans="3:13" x14ac:dyDescent="0.2">
      <c r="C141" s="1"/>
      <c r="E141" s="2"/>
      <c r="F141" s="2"/>
      <c r="I141" s="73"/>
      <c r="J141" s="73"/>
      <c r="K141" s="73"/>
      <c r="L141" s="73"/>
      <c r="M141" s="73"/>
    </row>
    <row r="142" spans="3:13" x14ac:dyDescent="0.2">
      <c r="C142" s="1"/>
      <c r="E142" s="2"/>
      <c r="F142" s="2"/>
      <c r="I142" s="73"/>
      <c r="J142" s="73"/>
      <c r="K142" s="73"/>
      <c r="L142" s="73"/>
      <c r="M142" s="73"/>
    </row>
    <row r="143" spans="3:13" x14ac:dyDescent="0.2">
      <c r="C143" s="1"/>
      <c r="E143" s="2"/>
      <c r="F143" s="2"/>
      <c r="I143" s="73"/>
      <c r="J143" s="73"/>
      <c r="K143" s="73"/>
      <c r="L143" s="73"/>
      <c r="M143" s="73"/>
    </row>
    <row r="144" spans="3:13" x14ac:dyDescent="0.2">
      <c r="C144" s="1"/>
      <c r="E144" s="2"/>
      <c r="F144" s="2"/>
      <c r="I144" s="73"/>
      <c r="J144" s="73"/>
      <c r="K144" s="73"/>
      <c r="L144" s="73"/>
      <c r="M144" s="73"/>
    </row>
    <row r="145" spans="3:13" x14ac:dyDescent="0.2">
      <c r="C145" s="1"/>
      <c r="E145" s="2"/>
      <c r="F145" s="2"/>
      <c r="I145" s="73"/>
      <c r="J145" s="73"/>
      <c r="K145" s="73"/>
      <c r="L145" s="73"/>
      <c r="M145" s="73"/>
    </row>
    <row r="146" spans="3:13" x14ac:dyDescent="0.2">
      <c r="C146" s="1"/>
      <c r="E146" s="2"/>
      <c r="F146" s="2"/>
      <c r="I146" s="73"/>
      <c r="J146" s="73"/>
      <c r="K146" s="73"/>
      <c r="L146" s="73"/>
      <c r="M146" s="73"/>
    </row>
    <row r="147" spans="3:13" x14ac:dyDescent="0.2">
      <c r="C147" s="1"/>
      <c r="E147" s="2"/>
      <c r="F147" s="2"/>
      <c r="I147" s="73"/>
      <c r="J147" s="73"/>
      <c r="K147" s="73"/>
      <c r="L147" s="73"/>
      <c r="M147" s="73"/>
    </row>
    <row r="148" spans="3:13" x14ac:dyDescent="0.2">
      <c r="C148" s="1"/>
      <c r="E148" s="2"/>
      <c r="F148" s="2"/>
      <c r="I148" s="73"/>
      <c r="J148" s="73"/>
      <c r="K148" s="73"/>
      <c r="L148" s="73"/>
      <c r="M148" s="73"/>
    </row>
    <row r="149" spans="3:13" x14ac:dyDescent="0.2">
      <c r="C149" s="1"/>
      <c r="E149" s="2"/>
      <c r="F149" s="2"/>
      <c r="I149" s="73"/>
      <c r="J149" s="73"/>
      <c r="K149" s="73"/>
      <c r="L149" s="73"/>
      <c r="M149" s="73"/>
    </row>
    <row r="150" spans="3:13" x14ac:dyDescent="0.2">
      <c r="C150" s="1"/>
      <c r="E150" s="2"/>
      <c r="F150" s="2"/>
      <c r="I150" s="73"/>
      <c r="J150" s="73"/>
      <c r="K150" s="73"/>
      <c r="L150" s="73"/>
      <c r="M150" s="73"/>
    </row>
    <row r="151" spans="3:13" x14ac:dyDescent="0.2">
      <c r="C151" s="1"/>
      <c r="E151" s="2"/>
      <c r="F151" s="2"/>
      <c r="I151" s="73"/>
      <c r="J151" s="73"/>
      <c r="K151" s="73"/>
      <c r="L151" s="73"/>
      <c r="M151" s="73"/>
    </row>
    <row r="152" spans="3:13" x14ac:dyDescent="0.2">
      <c r="C152" s="1"/>
      <c r="E152" s="2"/>
      <c r="F152" s="2"/>
      <c r="I152" s="73"/>
      <c r="J152" s="73"/>
      <c r="K152" s="73"/>
      <c r="L152" s="73"/>
      <c r="M152" s="73"/>
    </row>
    <row r="153" spans="3:13" x14ac:dyDescent="0.2">
      <c r="C153" s="1"/>
      <c r="E153" s="2"/>
      <c r="F153" s="2"/>
      <c r="I153" s="73"/>
      <c r="J153" s="73"/>
      <c r="K153" s="73"/>
      <c r="L153" s="73"/>
      <c r="M153" s="73"/>
    </row>
    <row r="154" spans="3:13" x14ac:dyDescent="0.2">
      <c r="C154" s="1"/>
      <c r="E154" s="2"/>
      <c r="F154" s="2"/>
      <c r="I154" s="73"/>
      <c r="J154" s="73"/>
      <c r="K154" s="73"/>
      <c r="L154" s="73"/>
      <c r="M154" s="73"/>
    </row>
    <row r="155" spans="3:13" x14ac:dyDescent="0.2">
      <c r="C155" s="1"/>
      <c r="E155" s="2"/>
      <c r="F155" s="2"/>
      <c r="I155" s="73"/>
      <c r="J155" s="73"/>
      <c r="K155" s="73"/>
      <c r="L155" s="73"/>
      <c r="M155" s="73"/>
    </row>
    <row r="156" spans="3:13" x14ac:dyDescent="0.2">
      <c r="C156" s="1"/>
      <c r="E156" s="2"/>
      <c r="F156" s="2"/>
      <c r="I156" s="73"/>
      <c r="J156" s="73"/>
      <c r="K156" s="73"/>
      <c r="L156" s="73"/>
      <c r="M156" s="73"/>
    </row>
    <row r="157" spans="3:13" x14ac:dyDescent="0.2">
      <c r="C157" s="1"/>
      <c r="E157" s="2"/>
      <c r="F157" s="2"/>
      <c r="I157" s="73"/>
      <c r="J157" s="73"/>
      <c r="K157" s="73"/>
      <c r="L157" s="73"/>
      <c r="M157" s="73"/>
    </row>
    <row r="158" spans="3:13" x14ac:dyDescent="0.2">
      <c r="C158" s="1"/>
      <c r="E158" s="2"/>
      <c r="F158" s="2"/>
      <c r="I158" s="73"/>
      <c r="J158" s="73"/>
      <c r="K158" s="73"/>
      <c r="L158" s="73"/>
      <c r="M158" s="73"/>
    </row>
    <row r="159" spans="3:13" x14ac:dyDescent="0.2">
      <c r="C159" s="1"/>
      <c r="E159" s="2"/>
      <c r="F159" s="2"/>
      <c r="I159" s="73"/>
      <c r="J159" s="73"/>
      <c r="K159" s="73"/>
      <c r="L159" s="73"/>
      <c r="M159" s="73"/>
    </row>
    <row r="160" spans="3:13" x14ac:dyDescent="0.2">
      <c r="C160" s="1"/>
      <c r="E160" s="2"/>
      <c r="F160" s="2"/>
      <c r="I160" s="73"/>
      <c r="J160" s="73"/>
      <c r="K160" s="73"/>
      <c r="L160" s="73"/>
      <c r="M160" s="73"/>
    </row>
    <row r="161" spans="3:13" x14ac:dyDescent="0.2">
      <c r="C161" s="1"/>
      <c r="E161" s="2"/>
      <c r="F161" s="2"/>
      <c r="I161" s="73"/>
      <c r="J161" s="73"/>
      <c r="K161" s="73"/>
      <c r="L161" s="73"/>
      <c r="M161" s="73"/>
    </row>
    <row r="162" spans="3:13" x14ac:dyDescent="0.2">
      <c r="C162" s="1"/>
      <c r="E162" s="2"/>
      <c r="F162" s="2"/>
      <c r="I162" s="73"/>
      <c r="J162" s="73"/>
      <c r="K162" s="73"/>
      <c r="L162" s="73"/>
      <c r="M162" s="73"/>
    </row>
    <row r="163" spans="3:13" x14ac:dyDescent="0.2">
      <c r="C163" s="1"/>
      <c r="E163" s="2"/>
      <c r="F163" s="2"/>
      <c r="I163" s="73"/>
      <c r="J163" s="73"/>
      <c r="K163" s="73"/>
      <c r="L163" s="73"/>
      <c r="M163" s="73"/>
    </row>
    <row r="164" spans="3:13" x14ac:dyDescent="0.2">
      <c r="C164" s="1"/>
      <c r="E164" s="2"/>
      <c r="F164" s="2"/>
      <c r="I164" s="73"/>
      <c r="J164" s="73"/>
      <c r="K164" s="73"/>
      <c r="L164" s="73"/>
      <c r="M164" s="73"/>
    </row>
    <row r="165" spans="3:13" x14ac:dyDescent="0.2">
      <c r="C165" s="1"/>
      <c r="E165" s="2"/>
      <c r="F165" s="2"/>
      <c r="I165" s="73"/>
      <c r="J165" s="73"/>
      <c r="K165" s="73"/>
      <c r="L165" s="73"/>
      <c r="M165" s="73"/>
    </row>
    <row r="166" spans="3:13" x14ac:dyDescent="0.2">
      <c r="C166" s="1"/>
      <c r="E166" s="2"/>
      <c r="F166" s="2"/>
      <c r="I166" s="73"/>
      <c r="J166" s="73"/>
      <c r="K166" s="73"/>
      <c r="L166" s="73"/>
      <c r="M166" s="73"/>
    </row>
    <row r="167" spans="3:13" x14ac:dyDescent="0.2">
      <c r="C167" s="1"/>
      <c r="E167" s="2"/>
      <c r="F167" s="2"/>
      <c r="I167" s="73"/>
      <c r="J167" s="73"/>
      <c r="K167" s="73"/>
      <c r="L167" s="73"/>
      <c r="M167" s="73"/>
    </row>
    <row r="168" spans="3:13" x14ac:dyDescent="0.2">
      <c r="C168" s="1"/>
      <c r="E168" s="2"/>
      <c r="F168" s="2"/>
      <c r="I168" s="73"/>
      <c r="J168" s="73"/>
      <c r="K168" s="73"/>
      <c r="L168" s="73"/>
      <c r="M168" s="73"/>
    </row>
    <row r="169" spans="3:13" x14ac:dyDescent="0.2">
      <c r="C169" s="1"/>
      <c r="E169" s="2"/>
      <c r="F169" s="2"/>
      <c r="I169" s="73"/>
      <c r="J169" s="73"/>
      <c r="K169" s="73"/>
      <c r="L169" s="73"/>
      <c r="M169" s="73"/>
    </row>
    <row r="170" spans="3:13" x14ac:dyDescent="0.2">
      <c r="C170" s="1"/>
      <c r="E170" s="2"/>
      <c r="F170" s="2"/>
      <c r="I170" s="73"/>
      <c r="J170" s="73"/>
      <c r="K170" s="73"/>
      <c r="L170" s="73"/>
      <c r="M170" s="73"/>
    </row>
    <row r="171" spans="3:13" x14ac:dyDescent="0.2">
      <c r="C171" s="1"/>
      <c r="E171" s="2"/>
      <c r="F171" s="2"/>
    </row>
    <row r="172" spans="3:13" x14ac:dyDescent="0.2">
      <c r="C172" s="1"/>
      <c r="E172" s="2"/>
      <c r="F172" s="2"/>
    </row>
    <row r="173" spans="3:13" x14ac:dyDescent="0.2">
      <c r="C173" s="1"/>
      <c r="E173" s="2"/>
      <c r="F173" s="2"/>
    </row>
    <row r="174" spans="3:13" x14ac:dyDescent="0.2">
      <c r="C174" s="1"/>
      <c r="E174" s="2"/>
      <c r="F174" s="2"/>
    </row>
    <row r="175" spans="3:13" x14ac:dyDescent="0.2">
      <c r="C175" s="1"/>
      <c r="E175" s="2"/>
      <c r="F175" s="2"/>
    </row>
    <row r="176" spans="3:13" x14ac:dyDescent="0.2">
      <c r="C176" s="1"/>
      <c r="E176" s="2"/>
      <c r="F176" s="2"/>
    </row>
    <row r="177" spans="3:6" x14ac:dyDescent="0.2">
      <c r="C177" s="1"/>
      <c r="E177" s="2"/>
      <c r="F177" s="2"/>
    </row>
    <row r="178" spans="3:6" x14ac:dyDescent="0.2">
      <c r="C178" s="1"/>
      <c r="E178" s="2"/>
      <c r="F178" s="2"/>
    </row>
    <row r="179" spans="3:6" x14ac:dyDescent="0.2">
      <c r="C179" s="1"/>
      <c r="E179" s="2"/>
      <c r="F179" s="2"/>
    </row>
    <row r="180" spans="3:6" x14ac:dyDescent="0.2">
      <c r="C180" s="1"/>
      <c r="E180" s="2"/>
      <c r="F180" s="2"/>
    </row>
    <row r="181" spans="3:6" x14ac:dyDescent="0.2">
      <c r="C181" s="1"/>
      <c r="E181" s="2"/>
      <c r="F181" s="2"/>
    </row>
    <row r="182" spans="3:6" x14ac:dyDescent="0.2">
      <c r="C182" s="1"/>
      <c r="E182" s="2"/>
      <c r="F182" s="2"/>
    </row>
    <row r="183" spans="3:6" x14ac:dyDescent="0.2">
      <c r="C183" s="1"/>
      <c r="E183" s="2"/>
      <c r="F183" s="2"/>
    </row>
    <row r="184" spans="3:6" x14ac:dyDescent="0.2">
      <c r="C184" s="1"/>
      <c r="E184" s="2"/>
      <c r="F184" s="2"/>
    </row>
    <row r="185" spans="3:6" x14ac:dyDescent="0.2">
      <c r="C185" s="1"/>
      <c r="E185" s="2"/>
      <c r="F185" s="2"/>
    </row>
    <row r="186" spans="3:6" x14ac:dyDescent="0.2">
      <c r="C186" s="1"/>
      <c r="E186" s="2"/>
      <c r="F186" s="2"/>
    </row>
    <row r="187" spans="3:6" x14ac:dyDescent="0.2">
      <c r="C187" s="1"/>
      <c r="E187" s="2"/>
      <c r="F187" s="2"/>
    </row>
    <row r="188" spans="3:6" x14ac:dyDescent="0.2">
      <c r="C188" s="1"/>
      <c r="E188" s="2"/>
      <c r="F188" s="2"/>
    </row>
    <row r="189" spans="3:6" x14ac:dyDescent="0.2">
      <c r="C189" s="1"/>
      <c r="E189" s="2"/>
      <c r="F189" s="2"/>
    </row>
    <row r="190" spans="3:6" x14ac:dyDescent="0.2">
      <c r="C190" s="1"/>
      <c r="E190" s="2"/>
      <c r="F190" s="2"/>
    </row>
    <row r="191" spans="3:6" x14ac:dyDescent="0.2">
      <c r="C191" s="1"/>
      <c r="E191" s="2"/>
      <c r="F191" s="2"/>
    </row>
    <row r="192" spans="3:6" x14ac:dyDescent="0.2">
      <c r="C192" s="1"/>
      <c r="E192" s="2"/>
      <c r="F192" s="2"/>
    </row>
    <row r="193" spans="3:6" x14ac:dyDescent="0.2">
      <c r="C193" s="1"/>
      <c r="E193" s="2"/>
      <c r="F193" s="2"/>
    </row>
    <row r="194" spans="3:6" x14ac:dyDescent="0.2">
      <c r="C194" s="1"/>
      <c r="E194" s="2"/>
      <c r="F194" s="2"/>
    </row>
    <row r="195" spans="3:6" x14ac:dyDescent="0.2">
      <c r="C195" s="1"/>
      <c r="E195" s="2"/>
      <c r="F195" s="2"/>
    </row>
    <row r="196" spans="3:6" x14ac:dyDescent="0.2">
      <c r="C196" s="1"/>
      <c r="E196" s="2"/>
      <c r="F196" s="2"/>
    </row>
    <row r="197" spans="3:6" x14ac:dyDescent="0.2">
      <c r="C197" s="1"/>
      <c r="E197" s="2"/>
      <c r="F197" s="2"/>
    </row>
    <row r="198" spans="3:6" x14ac:dyDescent="0.2">
      <c r="C198" s="1"/>
      <c r="E198" s="2"/>
      <c r="F198" s="2"/>
    </row>
    <row r="199" spans="3:6" x14ac:dyDescent="0.2">
      <c r="C199" s="1"/>
      <c r="E199" s="2"/>
      <c r="F199" s="2"/>
    </row>
    <row r="200" spans="3:6" x14ac:dyDescent="0.2">
      <c r="C200" s="1"/>
      <c r="E200" s="2"/>
      <c r="F200" s="2"/>
    </row>
    <row r="201" spans="3:6" x14ac:dyDescent="0.2">
      <c r="C201" s="1"/>
      <c r="E201" s="2"/>
      <c r="F201" s="2"/>
    </row>
    <row r="202" spans="3:6" x14ac:dyDescent="0.2">
      <c r="C202" s="1"/>
      <c r="E202" s="2"/>
      <c r="F202" s="2"/>
    </row>
    <row r="203" spans="3:6" x14ac:dyDescent="0.2">
      <c r="C203" s="1"/>
      <c r="E203" s="2"/>
      <c r="F203" s="2"/>
    </row>
    <row r="204" spans="3:6" x14ac:dyDescent="0.2">
      <c r="C204" s="1"/>
      <c r="E204" s="2"/>
      <c r="F204" s="2"/>
    </row>
    <row r="205" spans="3:6" x14ac:dyDescent="0.2">
      <c r="C205" s="1"/>
      <c r="E205" s="2"/>
      <c r="F205" s="2"/>
    </row>
    <row r="206" spans="3:6" x14ac:dyDescent="0.2">
      <c r="C206" s="1"/>
      <c r="E206" s="2"/>
      <c r="F206" s="2"/>
    </row>
    <row r="207" spans="3:6" x14ac:dyDescent="0.2">
      <c r="C207" s="1"/>
      <c r="E207" s="2"/>
      <c r="F207" s="2"/>
    </row>
    <row r="208" spans="3:6" x14ac:dyDescent="0.2">
      <c r="C208" s="1"/>
      <c r="E208" s="2"/>
      <c r="F208" s="2"/>
    </row>
    <row r="209" spans="3:6" x14ac:dyDescent="0.2">
      <c r="C209" s="1"/>
      <c r="E209" s="2"/>
      <c r="F209" s="2"/>
    </row>
    <row r="210" spans="3:6" x14ac:dyDescent="0.2">
      <c r="C210" s="1"/>
      <c r="E210" s="2"/>
      <c r="F210" s="2"/>
    </row>
    <row r="211" spans="3:6" x14ac:dyDescent="0.2">
      <c r="C211" s="1"/>
      <c r="E211" s="2"/>
      <c r="F211" s="2"/>
    </row>
    <row r="212" spans="3:6" x14ac:dyDescent="0.2">
      <c r="C212" s="1"/>
      <c r="E212" s="2"/>
      <c r="F212" s="2"/>
    </row>
    <row r="213" spans="3:6" x14ac:dyDescent="0.2">
      <c r="C213" s="1"/>
      <c r="E213" s="2"/>
      <c r="F213" s="2"/>
    </row>
    <row r="214" spans="3:6" x14ac:dyDescent="0.2">
      <c r="C214" s="1"/>
      <c r="E214" s="2"/>
      <c r="F214" s="2"/>
    </row>
    <row r="215" spans="3:6" x14ac:dyDescent="0.2">
      <c r="C215" s="1"/>
      <c r="E215" s="2"/>
      <c r="F215" s="2"/>
    </row>
    <row r="216" spans="3:6" x14ac:dyDescent="0.2">
      <c r="C216" s="1"/>
      <c r="E216" s="2"/>
      <c r="F216" s="2"/>
    </row>
    <row r="217" spans="3:6" x14ac:dyDescent="0.2">
      <c r="C217" s="1"/>
      <c r="E217" s="2"/>
      <c r="F217" s="2"/>
    </row>
    <row r="218" spans="3:6" x14ac:dyDescent="0.2">
      <c r="C218" s="1"/>
      <c r="E218" s="2"/>
      <c r="F218" s="2"/>
    </row>
    <row r="219" spans="3:6" x14ac:dyDescent="0.2">
      <c r="C219" s="1"/>
      <c r="E219" s="2"/>
      <c r="F219" s="2"/>
    </row>
    <row r="220" spans="3:6" x14ac:dyDescent="0.2">
      <c r="C220" s="1"/>
      <c r="E220" s="2"/>
      <c r="F220" s="2"/>
    </row>
    <row r="221" spans="3:6" x14ac:dyDescent="0.2">
      <c r="C221" s="1"/>
      <c r="E221" s="2"/>
      <c r="F221" s="2"/>
    </row>
    <row r="222" spans="3:6" x14ac:dyDescent="0.2">
      <c r="C222" s="1"/>
      <c r="E222" s="2"/>
      <c r="F222" s="2"/>
    </row>
    <row r="223" spans="3:6" x14ac:dyDescent="0.2">
      <c r="C223" s="1"/>
      <c r="E223" s="2"/>
      <c r="F223" s="2"/>
    </row>
    <row r="224" spans="3:6" x14ac:dyDescent="0.2">
      <c r="C224" s="1"/>
      <c r="E224" s="2"/>
      <c r="F224" s="2"/>
    </row>
    <row r="225" spans="3:6" x14ac:dyDescent="0.2">
      <c r="C225" s="1"/>
      <c r="E225" s="2"/>
      <c r="F225" s="2"/>
    </row>
    <row r="226" spans="3:6" x14ac:dyDescent="0.2">
      <c r="C226" s="1"/>
      <c r="E226" s="2"/>
      <c r="F226" s="2"/>
    </row>
    <row r="227" spans="3:6" x14ac:dyDescent="0.2">
      <c r="C227" s="1"/>
      <c r="E227" s="2"/>
      <c r="F227" s="2"/>
    </row>
    <row r="228" spans="3:6" x14ac:dyDescent="0.2">
      <c r="C228" s="1"/>
      <c r="E228" s="2"/>
      <c r="F228" s="2"/>
    </row>
    <row r="229" spans="3:6" x14ac:dyDescent="0.2">
      <c r="C229" s="1"/>
      <c r="E229" s="2"/>
      <c r="F229" s="2"/>
    </row>
    <row r="230" spans="3:6" x14ac:dyDescent="0.2">
      <c r="C230" s="1"/>
      <c r="E230" s="2"/>
      <c r="F230" s="2"/>
    </row>
    <row r="231" spans="3:6" x14ac:dyDescent="0.2">
      <c r="C231" s="1"/>
      <c r="E231" s="2"/>
      <c r="F231" s="2"/>
    </row>
    <row r="232" spans="3:6" x14ac:dyDescent="0.2">
      <c r="C232" s="1"/>
      <c r="E232" s="2"/>
      <c r="F232" s="2"/>
    </row>
    <row r="233" spans="3:6" x14ac:dyDescent="0.2">
      <c r="C233" s="1"/>
      <c r="E233" s="2"/>
      <c r="F233" s="2"/>
    </row>
    <row r="234" spans="3:6" x14ac:dyDescent="0.2">
      <c r="C234" s="1"/>
      <c r="E234" s="2"/>
      <c r="F234" s="2"/>
    </row>
    <row r="235" spans="3:6" x14ac:dyDescent="0.2">
      <c r="C235" s="1"/>
      <c r="E235" s="2"/>
      <c r="F235" s="2"/>
    </row>
    <row r="236" spans="3:6" x14ac:dyDescent="0.2">
      <c r="C236" s="1"/>
      <c r="E236" s="2"/>
      <c r="F236" s="2"/>
    </row>
    <row r="237" spans="3:6" x14ac:dyDescent="0.2">
      <c r="C237" s="1"/>
      <c r="E237" s="2"/>
      <c r="F237" s="2"/>
    </row>
    <row r="238" spans="3:6" x14ac:dyDescent="0.2">
      <c r="C238" s="1"/>
      <c r="E238" s="2"/>
      <c r="F238" s="2"/>
    </row>
    <row r="239" spans="3:6" x14ac:dyDescent="0.2">
      <c r="C239" s="1"/>
      <c r="E239" s="2"/>
      <c r="F239" s="2"/>
    </row>
    <row r="240" spans="3:6" x14ac:dyDescent="0.2">
      <c r="C240" s="1"/>
      <c r="E240" s="2"/>
      <c r="F240" s="2"/>
    </row>
    <row r="241" spans="3:6" x14ac:dyDescent="0.2">
      <c r="C241" s="1"/>
      <c r="E241" s="2"/>
      <c r="F241" s="2"/>
    </row>
    <row r="242" spans="3:6" x14ac:dyDescent="0.2">
      <c r="C242" s="1"/>
      <c r="E242" s="2"/>
      <c r="F242" s="2"/>
    </row>
    <row r="243" spans="3:6" x14ac:dyDescent="0.2">
      <c r="C243" s="1"/>
      <c r="E243" s="2"/>
      <c r="F243" s="2"/>
    </row>
    <row r="244" spans="3:6" x14ac:dyDescent="0.2">
      <c r="C244" s="1"/>
      <c r="E244" s="2"/>
      <c r="F244" s="2"/>
    </row>
    <row r="245" spans="3:6" x14ac:dyDescent="0.2">
      <c r="C245" s="1"/>
      <c r="E245" s="2"/>
      <c r="F245" s="2"/>
    </row>
    <row r="246" spans="3:6" x14ac:dyDescent="0.2">
      <c r="C246" s="1"/>
      <c r="E246" s="2"/>
      <c r="F246" s="2"/>
    </row>
    <row r="247" spans="3:6" x14ac:dyDescent="0.2">
      <c r="C247" s="1"/>
      <c r="E247" s="2"/>
      <c r="F247" s="2"/>
    </row>
    <row r="248" spans="3:6" x14ac:dyDescent="0.2">
      <c r="C248" s="1"/>
      <c r="E248" s="2"/>
      <c r="F248" s="2"/>
    </row>
    <row r="249" spans="3:6" x14ac:dyDescent="0.2">
      <c r="C249" s="1"/>
      <c r="E249" s="2"/>
      <c r="F249" s="2"/>
    </row>
    <row r="250" spans="3:6" x14ac:dyDescent="0.2">
      <c r="C250" s="1"/>
      <c r="E250" s="2"/>
      <c r="F250" s="2"/>
    </row>
    <row r="251" spans="3:6" x14ac:dyDescent="0.2">
      <c r="C251" s="1"/>
      <c r="E251" s="2"/>
      <c r="F251" s="2"/>
    </row>
    <row r="252" spans="3:6" x14ac:dyDescent="0.2">
      <c r="C252" s="1"/>
      <c r="E252" s="2"/>
      <c r="F252" s="2"/>
    </row>
    <row r="253" spans="3:6" x14ac:dyDescent="0.2">
      <c r="C253" s="1"/>
      <c r="E253" s="2"/>
      <c r="F253" s="2"/>
    </row>
    <row r="254" spans="3:6" x14ac:dyDescent="0.2">
      <c r="C254" s="1"/>
      <c r="E254" s="2"/>
      <c r="F254" s="2"/>
    </row>
    <row r="255" spans="3:6" x14ac:dyDescent="0.2">
      <c r="C255" s="1"/>
      <c r="E255" s="2"/>
      <c r="F255" s="2"/>
    </row>
    <row r="256" spans="3:6" x14ac:dyDescent="0.2">
      <c r="C256" s="1"/>
      <c r="E256" s="2"/>
      <c r="F256" s="2"/>
    </row>
    <row r="257" spans="3:6" x14ac:dyDescent="0.2">
      <c r="C257" s="1"/>
      <c r="E257" s="2"/>
      <c r="F257" s="2"/>
    </row>
    <row r="258" spans="3:6" x14ac:dyDescent="0.2">
      <c r="C258" s="1"/>
      <c r="E258" s="2"/>
      <c r="F258" s="2"/>
    </row>
    <row r="259" spans="3:6" x14ac:dyDescent="0.2">
      <c r="C259" s="1"/>
      <c r="E259" s="2"/>
      <c r="F259" s="2"/>
    </row>
    <row r="260" spans="3:6" x14ac:dyDescent="0.2">
      <c r="C260" s="1"/>
      <c r="E260" s="2"/>
      <c r="F260" s="2"/>
    </row>
    <row r="261" spans="3:6" x14ac:dyDescent="0.2">
      <c r="C261" s="1"/>
      <c r="E261" s="2"/>
      <c r="F261" s="2"/>
    </row>
    <row r="262" spans="3:6" x14ac:dyDescent="0.2">
      <c r="C262" s="1"/>
      <c r="E262" s="2"/>
      <c r="F262" s="2"/>
    </row>
    <row r="263" spans="3:6" x14ac:dyDescent="0.2">
      <c r="C263" s="1"/>
      <c r="E263" s="2"/>
      <c r="F263" s="2"/>
    </row>
    <row r="264" spans="3:6" x14ac:dyDescent="0.2">
      <c r="C264" s="1"/>
      <c r="E264" s="2"/>
      <c r="F264" s="2"/>
    </row>
    <row r="265" spans="3:6" x14ac:dyDescent="0.2">
      <c r="C265" s="1"/>
      <c r="E265" s="2"/>
      <c r="F265" s="2"/>
    </row>
    <row r="266" spans="3:6" x14ac:dyDescent="0.2">
      <c r="C266" s="1"/>
      <c r="E266" s="2"/>
      <c r="F266" s="2"/>
    </row>
    <row r="267" spans="3:6" x14ac:dyDescent="0.2">
      <c r="C267" s="1"/>
      <c r="E267" s="2"/>
      <c r="F267" s="2"/>
    </row>
    <row r="268" spans="3:6" x14ac:dyDescent="0.2">
      <c r="C268" s="1"/>
      <c r="E268" s="2"/>
      <c r="F268" s="2"/>
    </row>
    <row r="269" spans="3:6" x14ac:dyDescent="0.2">
      <c r="C269" s="1"/>
      <c r="E269" s="2"/>
      <c r="F269" s="2"/>
    </row>
    <row r="270" spans="3:6" x14ac:dyDescent="0.2">
      <c r="C270" s="1"/>
      <c r="E270" s="2"/>
      <c r="F270" s="2"/>
    </row>
    <row r="271" spans="3:6" x14ac:dyDescent="0.2">
      <c r="C271" s="1"/>
      <c r="E271" s="2"/>
      <c r="F271" s="2"/>
    </row>
    <row r="272" spans="3:6" x14ac:dyDescent="0.2">
      <c r="C272" s="1"/>
      <c r="E272" s="2"/>
      <c r="F272" s="2"/>
    </row>
    <row r="273" spans="3:6" x14ac:dyDescent="0.2">
      <c r="C273" s="1"/>
      <c r="E273" s="2"/>
      <c r="F273" s="2"/>
    </row>
    <row r="274" spans="3:6" x14ac:dyDescent="0.2">
      <c r="C274" s="1"/>
      <c r="E274" s="2"/>
      <c r="F274" s="2"/>
    </row>
    <row r="275" spans="3:6" x14ac:dyDescent="0.2">
      <c r="C275" s="1"/>
      <c r="E275" s="2"/>
      <c r="F275" s="2"/>
    </row>
    <row r="276" spans="3:6" x14ac:dyDescent="0.2">
      <c r="C276" s="1"/>
      <c r="E276" s="2"/>
      <c r="F276" s="2"/>
    </row>
    <row r="277" spans="3:6" x14ac:dyDescent="0.2">
      <c r="C277" s="1"/>
      <c r="E277" s="2"/>
      <c r="F277" s="2"/>
    </row>
    <row r="278" spans="3:6" x14ac:dyDescent="0.2">
      <c r="C278" s="1"/>
      <c r="E278" s="2"/>
      <c r="F278" s="2"/>
    </row>
    <row r="279" spans="3:6" x14ac:dyDescent="0.2">
      <c r="C279" s="1"/>
      <c r="E279" s="2"/>
      <c r="F279" s="2"/>
    </row>
    <row r="280" spans="3:6" x14ac:dyDescent="0.2">
      <c r="C280" s="1"/>
      <c r="E280" s="2"/>
      <c r="F280" s="2"/>
    </row>
    <row r="281" spans="3:6" x14ac:dyDescent="0.2">
      <c r="C281" s="1"/>
      <c r="E281" s="2"/>
      <c r="F281" s="2"/>
    </row>
    <row r="282" spans="3:6" x14ac:dyDescent="0.2">
      <c r="C282" s="1"/>
      <c r="E282" s="2"/>
      <c r="F282" s="2"/>
    </row>
    <row r="283" spans="3:6" x14ac:dyDescent="0.2">
      <c r="C283" s="1"/>
      <c r="E283" s="2"/>
      <c r="F283" s="2"/>
    </row>
    <row r="284" spans="3:6" x14ac:dyDescent="0.2">
      <c r="C284" s="1"/>
      <c r="E284" s="2"/>
      <c r="F284" s="2"/>
    </row>
    <row r="285" spans="3:6" x14ac:dyDescent="0.2">
      <c r="C285" s="1"/>
      <c r="E285" s="2"/>
      <c r="F285" s="2"/>
    </row>
    <row r="286" spans="3:6" x14ac:dyDescent="0.2">
      <c r="C286" s="1"/>
      <c r="E286" s="2"/>
      <c r="F286" s="2"/>
    </row>
    <row r="287" spans="3:6" x14ac:dyDescent="0.2">
      <c r="C287" s="1"/>
      <c r="E287" s="2"/>
      <c r="F287" s="2"/>
    </row>
    <row r="288" spans="3:6" x14ac:dyDescent="0.2">
      <c r="C288" s="1"/>
      <c r="E288" s="2"/>
      <c r="F288" s="2"/>
    </row>
    <row r="289" spans="3:6" x14ac:dyDescent="0.2">
      <c r="C289" s="1"/>
      <c r="E289" s="2"/>
      <c r="F289" s="2"/>
    </row>
    <row r="290" spans="3:6" x14ac:dyDescent="0.2">
      <c r="C290" s="1"/>
      <c r="E290" s="2"/>
      <c r="F290" s="2"/>
    </row>
    <row r="291" spans="3:6" x14ac:dyDescent="0.2">
      <c r="C291" s="1"/>
      <c r="E291" s="2"/>
      <c r="F291" s="2"/>
    </row>
    <row r="292" spans="3:6" x14ac:dyDescent="0.2">
      <c r="C292" s="1"/>
      <c r="E292" s="2"/>
      <c r="F292" s="2"/>
    </row>
    <row r="293" spans="3:6" x14ac:dyDescent="0.2">
      <c r="C293" s="1"/>
      <c r="E293" s="2"/>
      <c r="F293" s="2"/>
    </row>
    <row r="294" spans="3:6" x14ac:dyDescent="0.2">
      <c r="C294" s="1"/>
      <c r="E294" s="2"/>
      <c r="F294" s="2"/>
    </row>
    <row r="295" spans="3:6" x14ac:dyDescent="0.2">
      <c r="C295" s="1"/>
      <c r="E295" s="2"/>
      <c r="F295" s="2"/>
    </row>
    <row r="296" spans="3:6" x14ac:dyDescent="0.2">
      <c r="C296" s="1"/>
      <c r="E296" s="2"/>
      <c r="F296" s="2"/>
    </row>
    <row r="297" spans="3:6" x14ac:dyDescent="0.2">
      <c r="C297" s="1"/>
      <c r="E297" s="2"/>
      <c r="F297" s="2"/>
    </row>
    <row r="298" spans="3:6" x14ac:dyDescent="0.2">
      <c r="C298" s="1"/>
      <c r="E298" s="2"/>
      <c r="F298" s="2"/>
    </row>
    <row r="299" spans="3:6" x14ac:dyDescent="0.2">
      <c r="C299" s="1"/>
      <c r="E299" s="2"/>
      <c r="F299" s="2"/>
    </row>
    <row r="300" spans="3:6" x14ac:dyDescent="0.2">
      <c r="C300" s="1"/>
      <c r="E300" s="2"/>
      <c r="F300" s="2"/>
    </row>
    <row r="301" spans="3:6" x14ac:dyDescent="0.2">
      <c r="C301" s="1"/>
      <c r="E301" s="2"/>
      <c r="F301" s="2"/>
    </row>
    <row r="302" spans="3:6" x14ac:dyDescent="0.2">
      <c r="C302" s="1"/>
      <c r="E302" s="2"/>
      <c r="F302" s="2"/>
    </row>
    <row r="303" spans="3:6" x14ac:dyDescent="0.2">
      <c r="C303" s="1"/>
      <c r="E303" s="2"/>
      <c r="F303" s="2"/>
    </row>
    <row r="304" spans="3:6" x14ac:dyDescent="0.2">
      <c r="C304" s="1"/>
      <c r="E304" s="2"/>
      <c r="F304" s="2"/>
    </row>
    <row r="305" spans="3:6" x14ac:dyDescent="0.2">
      <c r="C305" s="1"/>
      <c r="E305" s="1"/>
      <c r="F305" s="2"/>
    </row>
    <row r="306" spans="3:6" x14ac:dyDescent="0.2">
      <c r="C306" s="1"/>
      <c r="E306" s="1"/>
      <c r="F306" s="2"/>
    </row>
    <row r="307" spans="3:6" x14ac:dyDescent="0.2">
      <c r="C307" s="1"/>
    </row>
    <row r="308" spans="3:6" x14ac:dyDescent="0.2">
      <c r="C308" s="1"/>
      <c r="D308" s="2"/>
    </row>
    <row r="65476" spans="22:22" x14ac:dyDescent="0.2">
      <c r="V65476" s="2"/>
    </row>
  </sheetData>
  <autoFilter ref="A8:V117" xr:uid="{00000000-0001-0000-0300-000000000000}"/>
  <phoneticPr fontId="4" type="noConversion"/>
  <pageMargins left="0.75" right="0.75" top="1" bottom="1" header="0.4921259845" footer="0.492125984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5"/>
  <dimension ref="A1:P25"/>
  <sheetViews>
    <sheetView workbookViewId="0">
      <selection activeCell="E28" sqref="E28"/>
    </sheetView>
  </sheetViews>
  <sheetFormatPr defaultRowHeight="12.75" x14ac:dyDescent="0.2"/>
  <cols>
    <col min="1" max="1" width="3.85546875" customWidth="1"/>
    <col min="2" max="2" width="10" customWidth="1"/>
    <col min="3" max="3" width="84.85546875" bestFit="1" customWidth="1"/>
    <col min="4" max="4" width="10.140625" bestFit="1" customWidth="1"/>
  </cols>
  <sheetData>
    <row r="1" spans="1:16" x14ac:dyDescent="0.2">
      <c r="A1" s="39" t="s">
        <v>137</v>
      </c>
    </row>
    <row r="2" spans="1:16" x14ac:dyDescent="0.2">
      <c r="B2" s="39"/>
      <c r="C2" s="115" t="s">
        <v>165</v>
      </c>
      <c r="D2" s="40">
        <v>3</v>
      </c>
      <c r="J2" s="40"/>
    </row>
    <row r="3" spans="1:16" x14ac:dyDescent="0.2">
      <c r="B3" s="39"/>
      <c r="C3" s="115" t="s">
        <v>166</v>
      </c>
      <c r="D3" s="40">
        <v>2</v>
      </c>
      <c r="E3">
        <f>IF(D3=2,D4+9,D4+3)</f>
        <v>15</v>
      </c>
      <c r="J3" s="40"/>
    </row>
    <row r="4" spans="1:16" x14ac:dyDescent="0.2">
      <c r="B4" s="39"/>
      <c r="C4" s="115" t="s">
        <v>167</v>
      </c>
      <c r="D4" s="40">
        <v>6</v>
      </c>
      <c r="J4" s="40"/>
    </row>
    <row r="5" spans="1:16" x14ac:dyDescent="0.2">
      <c r="B5" s="39"/>
      <c r="C5" s="115" t="s">
        <v>168</v>
      </c>
      <c r="D5" s="110">
        <f>VLOOKUP(D2,$A$16:$P$25,E5,0)</f>
        <v>3624.36</v>
      </c>
      <c r="E5">
        <f>IF(D3=2,10,4)</f>
        <v>10</v>
      </c>
      <c r="J5" s="40"/>
    </row>
    <row r="6" spans="1:16" x14ac:dyDescent="0.2">
      <c r="B6" s="39"/>
      <c r="C6" s="115" t="s">
        <v>172</v>
      </c>
      <c r="D6" s="110">
        <f>VLOOKUP(D2,$A$16:$O$25,E3,0)</f>
        <v>4670.13</v>
      </c>
      <c r="J6" s="40"/>
    </row>
    <row r="7" spans="1:16" x14ac:dyDescent="0.2">
      <c r="B7" s="39"/>
      <c r="C7" s="115" t="s">
        <v>176</v>
      </c>
      <c r="D7" s="123">
        <f>Ammatilliset!H38</f>
        <v>0</v>
      </c>
      <c r="J7" s="40"/>
    </row>
    <row r="8" spans="1:16" x14ac:dyDescent="0.2">
      <c r="B8" s="39"/>
      <c r="C8" s="115" t="s">
        <v>173</v>
      </c>
      <c r="D8" s="110">
        <f>ROUND((D6+D7)/125,2)</f>
        <v>37.36</v>
      </c>
      <c r="E8" s="63"/>
      <c r="J8" s="40"/>
    </row>
    <row r="9" spans="1:16" x14ac:dyDescent="0.2">
      <c r="B9" s="39"/>
      <c r="C9" s="108">
        <v>0.5</v>
      </c>
      <c r="D9" s="40">
        <f>ROUND(D8*1.5,2)</f>
        <v>56.04</v>
      </c>
      <c r="J9" s="40"/>
    </row>
    <row r="10" spans="1:16" x14ac:dyDescent="0.2">
      <c r="B10" s="39"/>
      <c r="C10" s="115" t="s">
        <v>177</v>
      </c>
      <c r="D10" s="126">
        <f>Ammatilliset!H34</f>
        <v>1500</v>
      </c>
      <c r="J10" s="40"/>
    </row>
    <row r="11" spans="1:16" x14ac:dyDescent="0.2">
      <c r="B11" s="39"/>
      <c r="C11" s="115" t="s">
        <v>178</v>
      </c>
      <c r="D11" s="117">
        <f>MAX(ROUND(MIN(D10-1500,200)*D8/12,2),0)</f>
        <v>0</v>
      </c>
      <c r="J11" s="40"/>
    </row>
    <row r="12" spans="1:16" x14ac:dyDescent="0.2">
      <c r="B12" s="39"/>
      <c r="C12" s="115" t="s">
        <v>178</v>
      </c>
      <c r="D12" s="117">
        <f>ROUND(MAX(D10-1700,0)*D9/12,2)</f>
        <v>0</v>
      </c>
      <c r="J12" s="40"/>
    </row>
    <row r="13" spans="1:16" x14ac:dyDescent="0.2">
      <c r="B13" s="39"/>
      <c r="C13" s="115"/>
      <c r="D13" s="40"/>
      <c r="J13" s="40"/>
    </row>
    <row r="14" spans="1:16" x14ac:dyDescent="0.2">
      <c r="B14" s="39"/>
      <c r="C14" s="115"/>
      <c r="D14" s="40"/>
      <c r="J14" s="40"/>
    </row>
    <row r="15" spans="1:16" x14ac:dyDescent="0.2">
      <c r="B15" s="39"/>
      <c r="D15" s="40">
        <v>0</v>
      </c>
      <c r="E15">
        <v>5</v>
      </c>
      <c r="F15">
        <v>8</v>
      </c>
      <c r="G15">
        <v>10</v>
      </c>
      <c r="H15">
        <v>15</v>
      </c>
      <c r="I15">
        <v>20</v>
      </c>
      <c r="J15" s="40">
        <v>0</v>
      </c>
      <c r="K15">
        <v>5</v>
      </c>
      <c r="L15">
        <v>8</v>
      </c>
      <c r="M15">
        <v>10</v>
      </c>
      <c r="N15">
        <v>15</v>
      </c>
      <c r="O15">
        <v>20</v>
      </c>
      <c r="P15" s="40" t="s">
        <v>49</v>
      </c>
    </row>
    <row r="16" spans="1:16" x14ac:dyDescent="0.2">
      <c r="A16">
        <v>1</v>
      </c>
      <c r="B16">
        <v>41103003</v>
      </c>
      <c r="C16" t="s">
        <v>106</v>
      </c>
      <c r="D16" s="131">
        <v>3659.11</v>
      </c>
      <c r="E16" s="131">
        <v>3861.51</v>
      </c>
      <c r="F16" s="131">
        <v>4004.53</v>
      </c>
      <c r="G16" s="131">
        <v>4227.66</v>
      </c>
      <c r="H16" s="131">
        <v>4464.17</v>
      </c>
      <c r="I16" s="131">
        <v>4714.8999999999996</v>
      </c>
      <c r="J16" s="131">
        <v>3624.36</v>
      </c>
      <c r="K16" s="131">
        <v>3824.84</v>
      </c>
      <c r="L16" s="131">
        <v>3966.53</v>
      </c>
      <c r="M16" s="131">
        <v>4187.53</v>
      </c>
      <c r="N16" s="131">
        <v>4421.8100000000004</v>
      </c>
      <c r="O16" s="131">
        <v>4670.13</v>
      </c>
      <c r="P16" t="str">
        <f>B16&amp;" "&amp;C16</f>
        <v>41103003 Opinto-ohjaaja/ylempi korkeakoulututkinto</v>
      </c>
    </row>
    <row r="17" spans="1:16" x14ac:dyDescent="0.2">
      <c r="A17">
        <v>2</v>
      </c>
      <c r="B17">
        <v>41103004</v>
      </c>
      <c r="C17" t="s">
        <v>2</v>
      </c>
      <c r="D17" s="131">
        <v>3352.64</v>
      </c>
      <c r="E17" s="131">
        <v>3419.69</v>
      </c>
      <c r="F17" s="131">
        <v>3522.28</v>
      </c>
      <c r="G17" s="131">
        <v>3698.38</v>
      </c>
      <c r="H17" s="131">
        <v>3992.65</v>
      </c>
      <c r="I17" s="131">
        <v>4152.3599999999997</v>
      </c>
      <c r="J17" s="131">
        <v>3320.34</v>
      </c>
      <c r="K17" s="131">
        <v>3386.74</v>
      </c>
      <c r="L17" s="131">
        <v>3488.35</v>
      </c>
      <c r="M17" s="131">
        <v>3662.8</v>
      </c>
      <c r="N17" s="131">
        <v>3954.19</v>
      </c>
      <c r="O17" s="131">
        <v>4112.3599999999997</v>
      </c>
      <c r="P17" t="str">
        <f t="shared" ref="P17:P25" si="0">B17&amp;" "&amp;C17</f>
        <v>41103004 Opinto-ohjaaja/muu tutkinto</v>
      </c>
    </row>
    <row r="18" spans="1:16" x14ac:dyDescent="0.2">
      <c r="A18">
        <v>3</v>
      </c>
      <c r="B18">
        <v>41104001</v>
      </c>
      <c r="C18" t="s">
        <v>139</v>
      </c>
      <c r="D18" s="131">
        <v>3659.11</v>
      </c>
      <c r="E18" s="131">
        <v>3861.51</v>
      </c>
      <c r="F18" s="131">
        <v>4004.53</v>
      </c>
      <c r="G18" s="131">
        <v>4227.66</v>
      </c>
      <c r="H18" s="131">
        <v>4464.17</v>
      </c>
      <c r="I18" s="131">
        <v>4714.8999999999996</v>
      </c>
      <c r="J18" s="131">
        <v>3624.36</v>
      </c>
      <c r="K18" s="131">
        <v>3824.84</v>
      </c>
      <c r="L18" s="131">
        <v>3966.53</v>
      </c>
      <c r="M18" s="131">
        <v>4187.53</v>
      </c>
      <c r="N18" s="131">
        <v>4421.8100000000004</v>
      </c>
      <c r="O18" s="131">
        <v>4670.13</v>
      </c>
      <c r="P18" t="str">
        <f t="shared" si="0"/>
        <v>41104001 Lehtori/soveltuva ylempi korkeakoulututkinto tai soveltuva ylempi ammattikorkeakoulututkinto</v>
      </c>
    </row>
    <row r="19" spans="1:16" x14ac:dyDescent="0.2">
      <c r="A19">
        <v>4</v>
      </c>
      <c r="B19">
        <v>41104002</v>
      </c>
      <c r="C19" t="s">
        <v>141</v>
      </c>
      <c r="D19" s="131">
        <v>3235.77</v>
      </c>
      <c r="E19" s="131">
        <v>3414.76</v>
      </c>
      <c r="F19" s="131">
        <v>3541.25</v>
      </c>
      <c r="G19" s="131">
        <v>3738.56</v>
      </c>
      <c r="H19" s="131">
        <v>3947.71</v>
      </c>
      <c r="I19" s="131">
        <v>4169.42</v>
      </c>
      <c r="J19" s="131">
        <v>3205.06</v>
      </c>
      <c r="K19" s="131">
        <v>3382.36</v>
      </c>
      <c r="L19" s="131">
        <v>3507.64</v>
      </c>
      <c r="M19" s="131">
        <v>3703.08</v>
      </c>
      <c r="N19" s="131">
        <v>3910.25</v>
      </c>
      <c r="O19" s="131">
        <v>4129.8500000000004</v>
      </c>
      <c r="P19" t="str">
        <f t="shared" si="0"/>
        <v>41104002 Lehtori/soveltuva korkeakoulututkinto, insinöörin tai rakennusarkkitehdin tutkinto</v>
      </c>
    </row>
    <row r="20" spans="1:16" x14ac:dyDescent="0.2">
      <c r="A20">
        <v>5</v>
      </c>
      <c r="B20">
        <v>41104003</v>
      </c>
      <c r="C20" t="s">
        <v>143</v>
      </c>
      <c r="D20" s="131">
        <v>2975.36</v>
      </c>
      <c r="E20" s="131">
        <v>3139.94</v>
      </c>
      <c r="F20" s="131">
        <v>3256.24</v>
      </c>
      <c r="G20" s="131">
        <v>3437.69</v>
      </c>
      <c r="H20" s="131">
        <v>3630.01</v>
      </c>
      <c r="I20" s="131">
        <v>3833.87</v>
      </c>
      <c r="J20" s="131">
        <v>2947.17</v>
      </c>
      <c r="K20" s="131">
        <v>3110.2</v>
      </c>
      <c r="L20" s="131">
        <v>3225.39</v>
      </c>
      <c r="M20" s="131">
        <v>3405.13</v>
      </c>
      <c r="N20" s="131">
        <v>3595.62</v>
      </c>
      <c r="O20" s="131">
        <v>3797.55</v>
      </c>
      <c r="P20" t="str">
        <f t="shared" si="0"/>
        <v>41104003 Lehtori/soveltuva opistoasteen tutkinto</v>
      </c>
    </row>
    <row r="21" spans="1:16" x14ac:dyDescent="0.2">
      <c r="A21">
        <v>6</v>
      </c>
      <c r="B21">
        <v>41104004</v>
      </c>
      <c r="C21" t="s">
        <v>145</v>
      </c>
      <c r="D21" s="131">
        <v>2969.63</v>
      </c>
      <c r="E21" s="131">
        <v>3133.9</v>
      </c>
      <c r="F21" s="131">
        <v>3249.99</v>
      </c>
      <c r="G21" s="131">
        <v>3431.07</v>
      </c>
      <c r="H21" s="131">
        <v>3623.02</v>
      </c>
      <c r="I21" s="131">
        <v>3826.48</v>
      </c>
      <c r="J21" s="131">
        <v>2941.4</v>
      </c>
      <c r="K21" s="131">
        <v>3104.14</v>
      </c>
      <c r="L21" s="131">
        <v>3219.11</v>
      </c>
      <c r="M21" s="131">
        <v>3398.48</v>
      </c>
      <c r="N21" s="131">
        <v>3588.6</v>
      </c>
      <c r="O21" s="131">
        <v>3790.13</v>
      </c>
      <c r="P21" t="str">
        <f t="shared" si="0"/>
        <v>41104004 Lehtori/muu soveltuvat tutkinto tai koulutus</v>
      </c>
    </row>
    <row r="22" spans="1:16" x14ac:dyDescent="0.2">
      <c r="A22">
        <v>7</v>
      </c>
      <c r="B22">
        <v>41107001</v>
      </c>
      <c r="C22" t="s">
        <v>140</v>
      </c>
      <c r="D22" s="163">
        <f>D18</f>
        <v>3659.11</v>
      </c>
      <c r="E22" s="163">
        <f t="shared" ref="E22:I22" si="1">E18</f>
        <v>3861.51</v>
      </c>
      <c r="F22" s="163">
        <f t="shared" si="1"/>
        <v>4004.53</v>
      </c>
      <c r="G22" s="163">
        <f t="shared" si="1"/>
        <v>4227.66</v>
      </c>
      <c r="H22" s="163">
        <f t="shared" si="1"/>
        <v>4464.17</v>
      </c>
      <c r="I22" s="163">
        <f t="shared" si="1"/>
        <v>4714.8999999999996</v>
      </c>
      <c r="J22" s="163">
        <f>J18</f>
        <v>3624.36</v>
      </c>
      <c r="K22" s="163">
        <f t="shared" ref="K22:O22" si="2">K18</f>
        <v>3824.84</v>
      </c>
      <c r="L22" s="163">
        <f t="shared" si="2"/>
        <v>3966.53</v>
      </c>
      <c r="M22" s="163">
        <f t="shared" si="2"/>
        <v>4187.53</v>
      </c>
      <c r="N22" s="163">
        <f t="shared" si="2"/>
        <v>4421.8100000000004</v>
      </c>
      <c r="O22" s="163">
        <f t="shared" si="2"/>
        <v>4670.13</v>
      </c>
      <c r="P22" t="str">
        <f t="shared" si="0"/>
        <v>41107001 Tuntiopettaja/soveltuva ylempi korkeakoulututkinto tai soveltuva ylempi ammattikorkeakoulututkinto</v>
      </c>
    </row>
    <row r="23" spans="1:16" x14ac:dyDescent="0.2">
      <c r="A23">
        <v>8</v>
      </c>
      <c r="B23">
        <v>41107002</v>
      </c>
      <c r="C23" t="s">
        <v>142</v>
      </c>
      <c r="D23" s="163">
        <f t="shared" ref="D23:I25" si="3">D19</f>
        <v>3235.77</v>
      </c>
      <c r="E23" s="163">
        <f t="shared" si="3"/>
        <v>3414.76</v>
      </c>
      <c r="F23" s="163">
        <f t="shared" si="3"/>
        <v>3541.25</v>
      </c>
      <c r="G23" s="163">
        <f t="shared" si="3"/>
        <v>3738.56</v>
      </c>
      <c r="H23" s="163">
        <f t="shared" si="3"/>
        <v>3947.71</v>
      </c>
      <c r="I23" s="163">
        <f t="shared" si="3"/>
        <v>4169.42</v>
      </c>
      <c r="J23" s="163">
        <f t="shared" ref="J23:O23" si="4">J19</f>
        <v>3205.06</v>
      </c>
      <c r="K23" s="163">
        <f t="shared" si="4"/>
        <v>3382.36</v>
      </c>
      <c r="L23" s="163">
        <f t="shared" si="4"/>
        <v>3507.64</v>
      </c>
      <c r="M23" s="163">
        <f t="shared" si="4"/>
        <v>3703.08</v>
      </c>
      <c r="N23" s="163">
        <f t="shared" si="4"/>
        <v>3910.25</v>
      </c>
      <c r="O23" s="163">
        <f t="shared" si="4"/>
        <v>4129.8500000000004</v>
      </c>
      <c r="P23" t="str">
        <f t="shared" si="0"/>
        <v>41107002 Tuntiopettaja/soveltuva korkeakoulututkinto, insinöörin tai rakennusarkkitehdin tutkinto</v>
      </c>
    </row>
    <row r="24" spans="1:16" x14ac:dyDescent="0.2">
      <c r="A24">
        <v>9</v>
      </c>
      <c r="B24">
        <v>41107003</v>
      </c>
      <c r="C24" t="s">
        <v>144</v>
      </c>
      <c r="D24" s="163">
        <f t="shared" si="3"/>
        <v>2975.36</v>
      </c>
      <c r="E24" s="163">
        <f t="shared" si="3"/>
        <v>3139.94</v>
      </c>
      <c r="F24" s="163">
        <f t="shared" si="3"/>
        <v>3256.24</v>
      </c>
      <c r="G24" s="163">
        <f t="shared" si="3"/>
        <v>3437.69</v>
      </c>
      <c r="H24" s="163">
        <f t="shared" si="3"/>
        <v>3630.01</v>
      </c>
      <c r="I24" s="163">
        <f t="shared" si="3"/>
        <v>3833.87</v>
      </c>
      <c r="J24" s="163">
        <f t="shared" ref="J24:O24" si="5">J20</f>
        <v>2947.17</v>
      </c>
      <c r="K24" s="163">
        <f t="shared" si="5"/>
        <v>3110.2</v>
      </c>
      <c r="L24" s="163">
        <f t="shared" si="5"/>
        <v>3225.39</v>
      </c>
      <c r="M24" s="163">
        <f t="shared" si="5"/>
        <v>3405.13</v>
      </c>
      <c r="N24" s="163">
        <f t="shared" si="5"/>
        <v>3595.62</v>
      </c>
      <c r="O24" s="163">
        <f t="shared" si="5"/>
        <v>3797.55</v>
      </c>
      <c r="P24" t="str">
        <f t="shared" si="0"/>
        <v>41107003 Tuntiopettaja/soveltuva opistoasteen tutkinto</v>
      </c>
    </row>
    <row r="25" spans="1:16" x14ac:dyDescent="0.2">
      <c r="A25">
        <v>10</v>
      </c>
      <c r="B25">
        <v>41107004</v>
      </c>
      <c r="C25" t="s">
        <v>146</v>
      </c>
      <c r="D25" s="163">
        <f t="shared" si="3"/>
        <v>2969.63</v>
      </c>
      <c r="E25" s="163">
        <f t="shared" si="3"/>
        <v>3133.9</v>
      </c>
      <c r="F25" s="163">
        <f t="shared" si="3"/>
        <v>3249.99</v>
      </c>
      <c r="G25" s="163">
        <f t="shared" si="3"/>
        <v>3431.07</v>
      </c>
      <c r="H25" s="163">
        <f t="shared" si="3"/>
        <v>3623.02</v>
      </c>
      <c r="I25" s="163">
        <f t="shared" si="3"/>
        <v>3826.48</v>
      </c>
      <c r="J25" s="163">
        <f t="shared" ref="J25:O25" si="6">J21</f>
        <v>2941.4</v>
      </c>
      <c r="K25" s="163">
        <f t="shared" si="6"/>
        <v>3104.14</v>
      </c>
      <c r="L25" s="163">
        <f t="shared" si="6"/>
        <v>3219.11</v>
      </c>
      <c r="M25" s="163">
        <f t="shared" si="6"/>
        <v>3398.48</v>
      </c>
      <c r="N25" s="163">
        <f t="shared" si="6"/>
        <v>3588.6</v>
      </c>
      <c r="O25" s="163">
        <f t="shared" si="6"/>
        <v>3790.13</v>
      </c>
      <c r="P25" t="str">
        <f t="shared" si="0"/>
        <v>41107004 Tuntiopettaja/muu soveltuva tutkinto tai koulutus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5</vt:i4>
      </vt:variant>
    </vt:vector>
  </HeadingPairs>
  <TitlesOfParts>
    <vt:vector size="7" baseType="lpstr">
      <vt:lpstr>Osiot B,F ja G</vt:lpstr>
      <vt:lpstr>Ammatilliset</vt:lpstr>
      <vt:lpstr>Liite</vt:lpstr>
      <vt:lpstr>Ammatilliset!OLE_LINK1</vt:lpstr>
      <vt:lpstr>'Osiot B,F ja G'!OLE_LINK1</vt:lpstr>
      <vt:lpstr>Ammatilliset!Tulostusalue</vt:lpstr>
      <vt:lpstr>'Osiot B,F ja G'!Tulostusalue</vt:lpstr>
    </vt:vector>
  </TitlesOfParts>
  <Company>OAJ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 Väisänen</dc:creator>
  <cp:lastModifiedBy>Väisänen Mika</cp:lastModifiedBy>
  <cp:lastPrinted>2011-09-23T07:51:04Z</cp:lastPrinted>
  <dcterms:created xsi:type="dcterms:W3CDTF">2007-05-25T08:54:19Z</dcterms:created>
  <dcterms:modified xsi:type="dcterms:W3CDTF">2023-05-25T09:54:03Z</dcterms:modified>
</cp:coreProperties>
</file>